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40" windowHeight="14060" activeTab="2"/>
  </bookViews>
  <sheets>
    <sheet name="社保基金预算封面" sheetId="1" r:id="rId1"/>
    <sheet name="预算目录" sheetId="2" r:id="rId2"/>
    <sheet name="预算总表" sheetId="3" r:id="rId3"/>
    <sheet name="企业职工基本养老收支预算表" sheetId="4" r:id="rId4"/>
    <sheet name="城乡居民基本养老收支预算表" sheetId="5" r:id="rId5"/>
    <sheet name="机关事业单位基本养老收支预算表" sheetId="6" r:id="rId6"/>
    <sheet name="职工基本医疗收支预算表" sheetId="7" r:id="rId7"/>
    <sheet name="城乡居民基本医疗收支预算表" sheetId="8" r:id="rId8"/>
    <sheet name="工伤保险基金收支预算表" sheetId="9" r:id="rId9"/>
    <sheet name="失业保险基金收支预算表" sheetId="10" r:id="rId10"/>
    <sheet name="财政对社会保险基金补助情况表" sheetId="11" r:id="rId11"/>
    <sheet name="地方财政对企业职工基本养老保险基金补助情况构成表" sheetId="12" r:id="rId12"/>
    <sheet name="基本养老基础资料表" sheetId="13" r:id="rId13"/>
    <sheet name="基本医疗基础资料表" sheetId="14" r:id="rId14"/>
    <sheet name="失业工伤基础资料表" sheetId="15" r:id="rId15"/>
    <sheet name="基本养老征缴收入" sheetId="16" r:id="rId16"/>
    <sheet name="退休人员基本养老待遇支出" sheetId="17" r:id="rId17"/>
    <sheet name="企业职工养老执行" sheetId="18" r:id="rId18"/>
    <sheet name="企业职工养老预算" sheetId="19" r:id="rId19"/>
    <sheet name="居民养老执行" sheetId="20" r:id="rId20"/>
    <sheet name="居民养老预算" sheetId="21" r:id="rId21"/>
    <sheet name="机关养老执行" sheetId="22" r:id="rId22"/>
    <sheet name="机关养老预算" sheetId="23" r:id="rId23"/>
    <sheet name="职工基本医保执行" sheetId="24" r:id="rId24"/>
    <sheet name="职工基本医保预算" sheetId="25" r:id="rId25"/>
    <sheet name="城乡基本居民医保执行" sheetId="26" r:id="rId26"/>
    <sheet name="城乡基本居民医保预算" sheetId="27" r:id="rId27"/>
    <sheet name="工伤执行" sheetId="28" r:id="rId28"/>
    <sheet name="工伤预算" sheetId="29" r:id="rId29"/>
    <sheet name="失业执行" sheetId="30" r:id="rId30"/>
    <sheet name="失业预算" sheetId="31" r:id="rId31"/>
  </sheets>
  <definedNames>
    <definedName name="_xlnm.Print_Titles" localSheetId="15">基本养老征缴收入!$1:5</definedName>
    <definedName name="_xlnm.Print_Titles" localSheetId="16">退休人员基本养老待遇支出!$1:3</definedName>
    <definedName name="_xlnm.Print_Titles" localSheetId="17">企业职工养老执行!$1:5</definedName>
    <definedName name="_xlnm.Print_Titles" localSheetId="18">企业职工养老预算!$1:5</definedName>
  </definedNames>
  <calcPr calcId="144525"/>
</workbook>
</file>

<file path=xl/sharedStrings.xml><?xml version="1.0" encoding="utf-8"?>
<sst xmlns="http://schemas.openxmlformats.org/spreadsheetml/2006/main" count="1281">
  <si>
    <t>附件1</t>
  </si>
  <si>
    <t xml:space="preserve">    2022 年 社 会 保 险 基 金 预 算</t>
  </si>
  <si>
    <t>批准日期：</t>
  </si>
  <si>
    <t>年</t>
  </si>
  <si>
    <t>月</t>
  </si>
  <si>
    <t>日</t>
  </si>
  <si>
    <t xml:space="preserve">                </t>
  </si>
  <si>
    <t>财政厅（局）：</t>
  </si>
  <si>
    <t>人力资源社会保障厅（局）：</t>
  </si>
  <si>
    <t>医疗保障局：</t>
  </si>
  <si>
    <t>报送日期：</t>
  </si>
  <si>
    <t xml:space="preserve"> 日</t>
  </si>
  <si>
    <t xml:space="preserve">                 </t>
  </si>
  <si>
    <t>税务局：</t>
  </si>
  <si>
    <t>财政厅（局）负责人（章）：</t>
  </si>
  <si>
    <t>财务负责人（章）：</t>
  </si>
  <si>
    <t>经办人（章）：</t>
  </si>
  <si>
    <t>人力资源社会保障（厅）局负责人（章）：</t>
  </si>
  <si>
    <t>医疗保障局负责人（章）：</t>
  </si>
  <si>
    <t>税务局负责人（章）：</t>
  </si>
  <si>
    <t>社保费部门负责人（章）：</t>
  </si>
  <si>
    <t>目      录</t>
  </si>
  <si>
    <t>一、2022年社会保险基金收支预算总表...........................................................</t>
  </si>
  <si>
    <t>社预01表</t>
  </si>
  <si>
    <t>二、2022年企业职工基本养老保险基金收支预算表.........................................................</t>
  </si>
  <si>
    <t>社预02表</t>
  </si>
  <si>
    <t>三、2022年城乡居民基本养老保险基金收支预算表.........................................................</t>
  </si>
  <si>
    <t>社预03表</t>
  </si>
  <si>
    <t>四、2022年机关事业单位基本养老保险基金收支预算表...................................................</t>
  </si>
  <si>
    <t>社预04表</t>
  </si>
  <si>
    <t>五、2022年职工基本医疗保险(含生育保险)基金收支预算表.........................................................</t>
  </si>
  <si>
    <t>社预05表</t>
  </si>
  <si>
    <t>六、2022年城乡居民基本医疗保险基金收支预算表...................................................</t>
  </si>
  <si>
    <t>社预06表</t>
  </si>
  <si>
    <t>七、2022年工伤保险基金收支预算表...............................................</t>
  </si>
  <si>
    <t>社预07表</t>
  </si>
  <si>
    <t>八、2022年失业保险基金收支预算表.......................................................</t>
  </si>
  <si>
    <t>社预08表</t>
  </si>
  <si>
    <t>九、2022年财政对社会保险基金补助情况表.....................................................</t>
  </si>
  <si>
    <t>社预附01表</t>
  </si>
  <si>
    <t>十、2022年地方财政对企业职工基本养老保险基金补助情况构成表.........社决附02表</t>
  </si>
  <si>
    <t>社预附02表</t>
  </si>
  <si>
    <t>十一、2022年基本养老保险基础资料表.....................................................</t>
  </si>
  <si>
    <t>社预附03表</t>
  </si>
  <si>
    <t>十二、2022年基本医疗保险基础资料表.....................................................</t>
  </si>
  <si>
    <t>社预附04表</t>
  </si>
  <si>
    <t>十三、2022年失业保险、工伤保险基础资料表.....................................................</t>
  </si>
  <si>
    <t>社预附05表</t>
  </si>
  <si>
    <t>2022年社会保险基金收支预算总表</t>
  </si>
  <si>
    <t>吉林省长春市德惠市</t>
  </si>
  <si>
    <t>单位：元</t>
  </si>
  <si>
    <t>项        目</t>
  </si>
  <si>
    <t>合计</t>
  </si>
  <si>
    <t xml:space="preserve">企业职工基本
养老保险基金
</t>
  </si>
  <si>
    <t>城乡居民基本
养老保险基金</t>
  </si>
  <si>
    <t>机关事业单位基
本养老保险基金</t>
  </si>
  <si>
    <t>职工基本医疗保险
(含生育保险)基金</t>
  </si>
  <si>
    <t>城乡居民基本
医疗保险基金</t>
  </si>
  <si>
    <t>工伤保险基金</t>
  </si>
  <si>
    <t>失业保险基金</t>
  </si>
  <si>
    <t>一、收入</t>
  </si>
  <si>
    <t xml:space="preserve">    其中:1.社会保险费收入</t>
  </si>
  <si>
    <t xml:space="preserve">         2.财政补贴收入</t>
  </si>
  <si>
    <t xml:space="preserve">         3.利息收入</t>
  </si>
  <si>
    <t xml:space="preserve">         4.委托投资收益</t>
  </si>
  <si>
    <t xml:space="preserve">         5.转移收入</t>
  </si>
  <si>
    <t xml:space="preserve">         6.其他收入</t>
  </si>
  <si>
    <t xml:space="preserve">         7.中央调剂资金收入（省级专用）</t>
  </si>
  <si>
    <t xml:space="preserve">         8.中央调剂基金收入（中央专用)</t>
  </si>
  <si>
    <t>二、支出</t>
  </si>
  <si>
    <t xml:space="preserve">    其中:1.社会保险待遇支出</t>
  </si>
  <si>
    <t xml:space="preserve">         2.转移支出</t>
  </si>
  <si>
    <t xml:space="preserve">         3.其他支出</t>
  </si>
  <si>
    <t xml:space="preserve">         4.中央调剂基金支出（中央专用）</t>
  </si>
  <si>
    <t xml:space="preserve">         5.中央调剂资金支出（省级专用）</t>
  </si>
  <si>
    <t>三、本年收支结余</t>
  </si>
  <si>
    <t>四、年末滚存结余</t>
  </si>
  <si>
    <t>第 1 页</t>
  </si>
  <si>
    <t>2022年企业职工基本养老保险基金收支预算表</t>
  </si>
  <si>
    <t>2021年执行数</t>
  </si>
  <si>
    <t>2022年预算数</t>
  </si>
  <si>
    <t>一、基本养老保险费收入</t>
  </si>
  <si>
    <t>一、基本养老金支出</t>
  </si>
  <si>
    <t>二、财政补贴收入</t>
  </si>
  <si>
    <t xml:space="preserve">    其中：离休金支出</t>
  </si>
  <si>
    <t xml:space="preserve">    其中：地方财政补贴</t>
  </si>
  <si>
    <t>二、医疗补助金支出</t>
  </si>
  <si>
    <t>三、利息收入</t>
  </si>
  <si>
    <t>三、丧葬补助金和抚恤金支出</t>
  </si>
  <si>
    <t>四、委托投资收益</t>
  </si>
  <si>
    <t>四、转移支出</t>
  </si>
  <si>
    <t>五、转移收入</t>
  </si>
  <si>
    <t>五、其他支出</t>
  </si>
  <si>
    <t>六、其他收入</t>
  </si>
  <si>
    <t>×</t>
  </si>
  <si>
    <t xml:space="preserve">    其中：滞纳金</t>
  </si>
  <si>
    <t>七、本年收入小计</t>
  </si>
  <si>
    <t>六、本年支出小计</t>
  </si>
  <si>
    <t>八、上级补助收入</t>
  </si>
  <si>
    <t>七、补助下级支出</t>
  </si>
  <si>
    <t xml:space="preserve">    其中：中央调剂资金
          收入(省级专用)</t>
  </si>
  <si>
    <t xml:space="preserve">    其中：中央调剂基金
         支出(中央专用)</t>
  </si>
  <si>
    <t>九、下级上解收入</t>
  </si>
  <si>
    <t>八、上解上级支出</t>
  </si>
  <si>
    <t xml:space="preserve">    其中：中央调剂基金
          收入(中央专用)</t>
  </si>
  <si>
    <t xml:space="preserve">    其中：中央调剂资金
          支出(省级专用)</t>
  </si>
  <si>
    <t>十、本年收入合计</t>
  </si>
  <si>
    <t>九、本年支出合计</t>
  </si>
  <si>
    <t>十、本年收支结余</t>
  </si>
  <si>
    <t>十一、上年结余</t>
  </si>
  <si>
    <t>十一、年末滚存结余</t>
  </si>
  <si>
    <t>总        计</t>
  </si>
  <si>
    <t>第 2 页</t>
  </si>
  <si>
    <t>2022年城乡居民基本养老保险基金收支预算表</t>
  </si>
  <si>
    <t>一、个人缴费收入</t>
  </si>
  <si>
    <t>一、基础养老金支出</t>
  </si>
  <si>
    <t xml:space="preserve">    其中：财政为困难人员代缴收入</t>
  </si>
  <si>
    <t>二、个人账户养老金支出</t>
  </si>
  <si>
    <t>三、丧葬补助金支出</t>
  </si>
  <si>
    <t xml:space="preserve">    其中：财政对基础养老金的补贴</t>
  </si>
  <si>
    <t xml:space="preserve">          财政对个人缴费的补贴</t>
  </si>
  <si>
    <t>三、集体补助收入</t>
  </si>
  <si>
    <t>四、利息收入</t>
  </si>
  <si>
    <t>五、委托投资收益</t>
  </si>
  <si>
    <t>六、转移收入</t>
  </si>
  <si>
    <t>七、其他收入</t>
  </si>
  <si>
    <t>八、本年收入小计</t>
  </si>
  <si>
    <t>九、上级补助收入</t>
  </si>
  <si>
    <t>十、下级上解收入</t>
  </si>
  <si>
    <t>十一、本年收入合计</t>
  </si>
  <si>
    <t>十二、上年结余</t>
  </si>
  <si>
    <t>第 3 页</t>
  </si>
  <si>
    <t>2022年机关事业单位基本养老保险基金收支预算表</t>
  </si>
  <si>
    <t xml:space="preserve">    其中：当期征缴收入</t>
  </si>
  <si>
    <t>二、转移支出</t>
  </si>
  <si>
    <t>三、其他支出</t>
  </si>
  <si>
    <t>四、转移收入</t>
  </si>
  <si>
    <t>五、其他收入</t>
  </si>
  <si>
    <t>六、本年收入小计</t>
  </si>
  <si>
    <t>四、本年支出小计</t>
  </si>
  <si>
    <t>七、上级补助收入</t>
  </si>
  <si>
    <t>五、补助下级支出</t>
  </si>
  <si>
    <t>八、下级上解收入</t>
  </si>
  <si>
    <t>六、上解上级支出</t>
  </si>
  <si>
    <t>九、本年收入合计</t>
  </si>
  <si>
    <t>七、本年支出合计</t>
  </si>
  <si>
    <t>八、本年收支结余</t>
  </si>
  <si>
    <t>十、上年结余</t>
  </si>
  <si>
    <t>九、年末滚存结余</t>
  </si>
  <si>
    <t>第 4 页</t>
  </si>
  <si>
    <t>2022年职工基本医疗保险(含生育保险)基金收支预算表</t>
  </si>
  <si>
    <t>小计</t>
  </si>
  <si>
    <t>基本医疗保险统筹基金(含单建统筹）</t>
  </si>
  <si>
    <t>基本医疗保险
个人账户基金</t>
  </si>
  <si>
    <t>一、基本医疗保险费收入</t>
  </si>
  <si>
    <t xml:space="preserve">    其中：单位缴费</t>
  </si>
  <si>
    <t xml:space="preserve">          个人缴费</t>
  </si>
  <si>
    <t>一、基本医疗保险待遇支出</t>
  </si>
  <si>
    <t xml:space="preserve">    其中: 住院费用支出</t>
  </si>
  <si>
    <t>　  　 　 门诊费用支出</t>
  </si>
  <si>
    <t xml:space="preserve">          生育医疗费用支出</t>
  </si>
  <si>
    <t xml:space="preserve">          生育津贴支出</t>
  </si>
  <si>
    <t>第 5 页</t>
  </si>
  <si>
    <t>2022年城乡居民基本医疗保险基金收支预算表</t>
  </si>
  <si>
    <t xml:space="preserve">    其中：集体扶持收入</t>
  </si>
  <si>
    <t xml:space="preserve">    其中：住院费用支出</t>
  </si>
  <si>
    <t xml:space="preserve">          城乡医疗救助资助收入</t>
  </si>
  <si>
    <t xml:space="preserve">          门诊费用支出</t>
  </si>
  <si>
    <t xml:space="preserve">          财政为困难人员代缴收入</t>
  </si>
  <si>
    <t>二、大病保险支出</t>
  </si>
  <si>
    <t xml:space="preserve">    其中：按规定标准补助收入</t>
  </si>
  <si>
    <t>四、其他收入</t>
  </si>
  <si>
    <t>五、本年收入小计</t>
  </si>
  <si>
    <t>六、上级补助收入</t>
  </si>
  <si>
    <t>七、下级上解收入</t>
  </si>
  <si>
    <t>八、本年收入合计</t>
  </si>
  <si>
    <t>九、上年结余</t>
  </si>
  <si>
    <t>第 6 页</t>
  </si>
  <si>
    <t>2022年工伤保险基金收支预算表</t>
  </si>
  <si>
    <t>一、工伤保险费收入</t>
  </si>
  <si>
    <t>一、工伤保险待遇支出</t>
  </si>
  <si>
    <t xml:space="preserve">    其中：职业伤害保障费收入（试点）</t>
  </si>
  <si>
    <t xml:space="preserve">    其中：职业伤害保障待遇支出（试点）</t>
  </si>
  <si>
    <t xml:space="preserve">          工伤保险费-公务员工伤保险费收入</t>
  </si>
  <si>
    <t>二、劳动能力鉴定支出</t>
  </si>
  <si>
    <t>　　其中：职业伤害保障劳动能力鉴定支出（试点）</t>
  </si>
  <si>
    <t>三、工伤保险预防费用支出</t>
  </si>
  <si>
    <t>四、其他支出（含职业伤害保障委托承办服务费）</t>
  </si>
  <si>
    <t>五、本年支出小计</t>
  </si>
  <si>
    <t>六、补助下级支出</t>
  </si>
  <si>
    <t>七、上解上级支出</t>
  </si>
  <si>
    <t>八、本年支出合计</t>
  </si>
  <si>
    <t>九、本年收支结余</t>
  </si>
  <si>
    <t>十、年末滚存结余</t>
  </si>
  <si>
    <t>第 7 页</t>
  </si>
  <si>
    <t>2022年失业保险基金收支预算表</t>
  </si>
  <si>
    <t>一、失业保险费收入</t>
  </si>
  <si>
    <t>一、失业保险金支出</t>
  </si>
  <si>
    <t xml:space="preserve">二、基本医疗保险费支出 </t>
  </si>
  <si>
    <t>四、职业培训和职业介绍补贴支出</t>
  </si>
  <si>
    <t>五、其他费用支出</t>
  </si>
  <si>
    <t>六、稳岗返还支出</t>
  </si>
  <si>
    <t>七、技能提升补贴支出</t>
  </si>
  <si>
    <t>八、转移支出</t>
  </si>
  <si>
    <t>九、其他支出</t>
  </si>
  <si>
    <t>十、本年支出小计</t>
  </si>
  <si>
    <t>十一、补助下级支出</t>
  </si>
  <si>
    <t>十二、上解上级支出</t>
  </si>
  <si>
    <t>十三、本年支出合计</t>
  </si>
  <si>
    <t>十四、本年收支结余</t>
  </si>
  <si>
    <t>十五、年末滚存结余</t>
  </si>
  <si>
    <t>第 8 页</t>
  </si>
  <si>
    <t>2022年财政对社会保险基金补助情况表</t>
  </si>
  <si>
    <t xml:space="preserve">项      目  </t>
  </si>
  <si>
    <t>企业职工基本养老保险基金</t>
  </si>
  <si>
    <t>城乡居民基本养老保险基金</t>
  </si>
  <si>
    <t>机关事业单位基本养老保险基金</t>
  </si>
  <si>
    <t>职工基本医疗保险（含生育保险）基金</t>
  </si>
  <si>
    <t>城乡居民基本医疗保险基金</t>
  </si>
  <si>
    <t>一、上年预算结转</t>
  </si>
  <si>
    <t>　 （一）省级</t>
  </si>
  <si>
    <t>　 （二）地级</t>
  </si>
  <si>
    <t>　 （三）县级</t>
  </si>
  <si>
    <t>二、本年预算安排</t>
  </si>
  <si>
    <t xml:space="preserve">   一般公共预算科目和名称</t>
  </si>
  <si>
    <t>2082601财政对企业职工基本养老保险基金的补助</t>
  </si>
  <si>
    <t>2082602财政对城乡居民基本养老保险基金的补助</t>
  </si>
  <si>
    <t>2080507对机关事业单位基本养老保险基金的补助</t>
  </si>
  <si>
    <t>2101201财政对职工基本医疗保险基金的补助</t>
  </si>
  <si>
    <t>2101202财政对城乡居民基本医疗保险基金的补助</t>
  </si>
  <si>
    <t>2082702财政对工伤保险基金的补助</t>
  </si>
  <si>
    <t>2082701财政对失业保险基金的补助</t>
  </si>
  <si>
    <t xml:space="preserve">   一般公共预算列支金额</t>
  </si>
  <si>
    <t xml:space="preserve">   （一）中央级</t>
  </si>
  <si>
    <t>　 （二）省级</t>
  </si>
  <si>
    <t>　 （三）地级</t>
  </si>
  <si>
    <t>　 （四）县级</t>
  </si>
  <si>
    <t>第 9 页</t>
  </si>
  <si>
    <t>2022年地方财政对企业职工基本养老保险基金补助情况构成表</t>
  </si>
  <si>
    <t>金额</t>
  </si>
  <si>
    <t>一、合计</t>
  </si>
  <si>
    <t>（一）当年调整基本养老金支出补助</t>
  </si>
  <si>
    <t>（二）基金当期缺口补助</t>
  </si>
  <si>
    <t>（三）地方自行出台基金减收增支政策补助</t>
  </si>
  <si>
    <t>（四）其他补助</t>
  </si>
  <si>
    <t>二、省级</t>
  </si>
  <si>
    <t>三、地级</t>
  </si>
  <si>
    <t>四、县级</t>
  </si>
  <si>
    <t>第 10 页</t>
  </si>
  <si>
    <t>2022年基本养老保险基础资料表</t>
  </si>
  <si>
    <t>编制单位：</t>
  </si>
  <si>
    <t>单位</t>
  </si>
  <si>
    <t>一、企业职工基本养老保险</t>
  </si>
  <si>
    <t xml:space="preserve">       (2)本年补缴以前年度欠费</t>
  </si>
  <si>
    <t>元</t>
  </si>
  <si>
    <t xml:space="preserve">   (一)参保人数</t>
  </si>
  <si>
    <t>人</t>
  </si>
  <si>
    <t xml:space="preserve">       (3)本年新增欠费</t>
  </si>
  <si>
    <t>　     1.在职职工</t>
  </si>
  <si>
    <t xml:space="preserve">       (4)年末累计欠费</t>
  </si>
  <si>
    <t xml:space="preserve">         其中：个人身份参保</t>
  </si>
  <si>
    <t xml:space="preserve">     3.本年预缴以后年度基本养老保险费</t>
  </si>
  <si>
    <t>　　   2.离休人员</t>
  </si>
  <si>
    <t xml:space="preserve">     4.一次性补缴以前年度基本养老保险费</t>
  </si>
  <si>
    <t xml:space="preserve">       3.退休、退职人员</t>
  </si>
  <si>
    <t>二、城乡居民基本养老保险</t>
  </si>
  <si>
    <t xml:space="preserve">        (1)当年新增退休退职人员</t>
  </si>
  <si>
    <t xml:space="preserve">   (一)16－59周岁参保缴费人数</t>
  </si>
  <si>
    <t xml:space="preserve"> 　     (2)当年死亡退休退职人员</t>
  </si>
  <si>
    <t xml:space="preserve">   (二)实际领取待遇人员</t>
  </si>
  <si>
    <t xml:space="preserve">   (二)缴费人数</t>
  </si>
  <si>
    <t xml:space="preserve">   (三)人均缴费水平 </t>
  </si>
  <si>
    <t>元/年</t>
  </si>
  <si>
    <t xml:space="preserve">       其中：个人身份缴费</t>
  </si>
  <si>
    <t xml:space="preserve">   (四)人均财政对缴费补贴水平</t>
  </si>
  <si>
    <t xml:space="preserve">   (三)缴费基数总额</t>
  </si>
  <si>
    <t>三、机关事业单位基本养老保险</t>
  </si>
  <si>
    <t xml:space="preserve">         其中：个人身份缴费基数总额</t>
  </si>
  <si>
    <t xml:space="preserve">   (四)缴费费率</t>
  </si>
  <si>
    <t>%</t>
  </si>
  <si>
    <t xml:space="preserve">   　  1.在职职工</t>
  </si>
  <si>
    <t xml:space="preserve">       1.单位缴费费率</t>
  </si>
  <si>
    <t>　   　2.退休、退职人员</t>
  </si>
  <si>
    <t xml:space="preserve">       2.职工个人缴费费率</t>
  </si>
  <si>
    <t xml:space="preserve">       3.以个人身份参保缴费费率</t>
  </si>
  <si>
    <t xml:space="preserve">   (五)人均缴费工资基数</t>
  </si>
  <si>
    <t>　　   1.单位</t>
  </si>
  <si>
    <t xml:space="preserve">   (六)保险费缴纳情况</t>
  </si>
  <si>
    <t>　　   2.个人</t>
  </si>
  <si>
    <t xml:space="preserve">       1.缴纳当年基本养老保险费</t>
  </si>
  <si>
    <t xml:space="preserve">       2.欠费情况</t>
  </si>
  <si>
    <t xml:space="preserve">       (1)上年末累计欠费</t>
  </si>
  <si>
    <t>四、统筹地区职工平均工资</t>
  </si>
  <si>
    <t>第 11 页</t>
  </si>
  <si>
    <t>2022年基本医疗保险基础资料表</t>
  </si>
  <si>
    <t>一、职工基本医疗保险</t>
  </si>
  <si>
    <t xml:space="preserve">        (1)上年末累计欠费</t>
  </si>
  <si>
    <t xml:space="preserve">        (2)本年补缴以前年度欠费</t>
  </si>
  <si>
    <t xml:space="preserve">       1.在职职工</t>
  </si>
  <si>
    <t xml:space="preserve">        (3)本年新增欠费</t>
  </si>
  <si>
    <t xml:space="preserve">       2.退休人员</t>
  </si>
  <si>
    <t xml:space="preserve">        (4)年末累计欠费</t>
  </si>
  <si>
    <t xml:space="preserve">       3.本年预缴以后年度基本医疗保险费</t>
  </si>
  <si>
    <t xml:space="preserve">       4.一次性补缴以前年度基本医疗保险费</t>
  </si>
  <si>
    <t xml:space="preserve">       1.单位</t>
  </si>
  <si>
    <t>二、城乡居民基本医疗保险</t>
  </si>
  <si>
    <t xml:space="preserve">       2.个人</t>
  </si>
  <si>
    <t xml:space="preserve">   (一)参保缴费年末人数</t>
  </si>
  <si>
    <t xml:space="preserve">   (二)缴费标准</t>
  </si>
  <si>
    <t xml:space="preserve">       其中：个人缴费标准</t>
  </si>
  <si>
    <t xml:space="preserve">       2.个人缴费费率</t>
  </si>
  <si>
    <t xml:space="preserve">             财政补贴标准</t>
  </si>
  <si>
    <t xml:space="preserve">   (三)大病保险情况</t>
  </si>
  <si>
    <t xml:space="preserve">      1.覆盖人数</t>
  </si>
  <si>
    <t xml:space="preserve">       1.缴纳当年基本医疗保险费</t>
  </si>
  <si>
    <t xml:space="preserve">      2.筹资标准</t>
  </si>
  <si>
    <t xml:space="preserve">      3.人均筹资水平</t>
  </si>
  <si>
    <t>第 12 页</t>
  </si>
  <si>
    <t>2022年失业保险、工伤保险基础资料表</t>
  </si>
  <si>
    <t>一、失业保险</t>
  </si>
  <si>
    <t xml:space="preserve">   (八)享受稳岗返还企业参加失业保险人数</t>
  </si>
  <si>
    <t xml:space="preserve">   (九)享受技能提升补贴人数</t>
  </si>
  <si>
    <t xml:space="preserve">       其中：农民合同制工人参保人数</t>
  </si>
  <si>
    <t>二、工伤保险</t>
  </si>
  <si>
    <t xml:space="preserve">   (二)实际缴费人数</t>
  </si>
  <si>
    <t xml:space="preserve">    其中：职业伤害保障参保人数</t>
  </si>
  <si>
    <t xml:space="preserve">   (六)缴纳当年工伤保险费</t>
  </si>
  <si>
    <t xml:space="preserve">   (六)全年领取失业保险金人月数</t>
  </si>
  <si>
    <t>人月</t>
  </si>
  <si>
    <t xml:space="preserve">       其中：按缴费基数缴纳的工伤保险费</t>
  </si>
  <si>
    <t xml:space="preserve">   (七)代缴医疗保险人月数</t>
  </si>
  <si>
    <t xml:space="preserve">  （七)享受工伤保险待遇全年累计人数</t>
  </si>
  <si>
    <t>第 13 页</t>
  </si>
  <si>
    <t>2022年社保基金预算征缴收入审核表</t>
  </si>
  <si>
    <t>测算项目</t>
  </si>
  <si>
    <t>序号</t>
  </si>
  <si>
    <t>数据来源或测算公式</t>
  </si>
  <si>
    <t>类别</t>
  </si>
  <si>
    <t>项目</t>
  </si>
  <si>
    <t>因素</t>
  </si>
  <si>
    <t>职工个人</t>
  </si>
  <si>
    <t>灵活就业</t>
  </si>
  <si>
    <t>平均缴费人数
（单位数等于职工个人平均缴费人数）</t>
  </si>
  <si>
    <t>2021预计执行数</t>
  </si>
  <si>
    <t>测算数</t>
  </si>
  <si>
    <t>测算结果</t>
  </si>
  <si>
    <t>A1</t>
  </si>
  <si>
    <t>A1=A2÷A3</t>
  </si>
  <si>
    <t>2021第3季度平均缴费人数累计完成数</t>
  </si>
  <si>
    <t>A2</t>
  </si>
  <si>
    <t>2021年第三季度季报基础资料表</t>
  </si>
  <si>
    <t>上年第3季度平均缴费人数占全年比例</t>
  </si>
  <si>
    <t>A3</t>
  </si>
  <si>
    <t>A3=A4÷A5</t>
  </si>
  <si>
    <t>2021第3季度平均缴费人数上年同期累计完成数</t>
  </si>
  <si>
    <t>A4</t>
  </si>
  <si>
    <t>2020年平均缴费人数</t>
  </si>
  <si>
    <t>A5</t>
  </si>
  <si>
    <t>2020年决算补充资料表</t>
  </si>
  <si>
    <t>填报数</t>
  </si>
  <si>
    <t>填报结果</t>
  </si>
  <si>
    <t>A9</t>
  </si>
  <si>
    <t>2022年预算基础资料表</t>
  </si>
  <si>
    <t>差异率</t>
  </si>
  <si>
    <t>A0</t>
  </si>
  <si>
    <t>A0=A9÷A1-1</t>
  </si>
  <si>
    <t>2022
预算数</t>
  </si>
  <si>
    <t>B1</t>
  </si>
  <si>
    <t>B1=A1×(B2+1)</t>
  </si>
  <si>
    <t>近年平均缴费人数综合增长率</t>
  </si>
  <si>
    <t>B2</t>
  </si>
  <si>
    <t>B2=(A1÷A5+(A1÷B3)^(1/3))÷2-1</t>
  </si>
  <si>
    <t>2018年平均缴费人数</t>
  </si>
  <si>
    <t>B3</t>
  </si>
  <si>
    <t>2018年决算补充资料表</t>
  </si>
  <si>
    <t>B9</t>
  </si>
  <si>
    <t>B0</t>
  </si>
  <si>
    <t>B0=B9÷B1-1</t>
  </si>
  <si>
    <t>缴费基数总额
（合计数为个人基数总额）</t>
  </si>
  <si>
    <t>C1</t>
  </si>
  <si>
    <t>C1=C2÷C3</t>
  </si>
  <si>
    <t>2021第3季度缴费基数总额累计完成数</t>
  </si>
  <si>
    <t>C2</t>
  </si>
  <si>
    <t>近年前三季度缴费基数总额占全年比例</t>
  </si>
  <si>
    <t>C3</t>
  </si>
  <si>
    <t>C3=C4÷C5</t>
  </si>
  <si>
    <t>2021第3季度缴费基数总额上年同期累计完成数</t>
  </si>
  <si>
    <t>C4</t>
  </si>
  <si>
    <t>2020年缴费基数总额</t>
  </si>
  <si>
    <t>C5</t>
  </si>
  <si>
    <t>C9</t>
  </si>
  <si>
    <t>C0</t>
  </si>
  <si>
    <t>C0=C9÷C1-1</t>
  </si>
  <si>
    <t>D1</t>
  </si>
  <si>
    <t>D1=C1×（D2+1)</t>
  </si>
  <si>
    <t>近年缴费基数总额综合增长率</t>
  </si>
  <si>
    <t>D2</t>
  </si>
  <si>
    <t>D2=(C1÷C5+(C1÷D3)^(1/3))÷2-1</t>
  </si>
  <si>
    <t>2018年缴费基数总额</t>
  </si>
  <si>
    <t>D3</t>
  </si>
  <si>
    <t>2018年决算基础资料表</t>
  </si>
  <si>
    <t>D9</t>
  </si>
  <si>
    <t>D0</t>
  </si>
  <si>
    <t>D0=D9÷D1-1</t>
  </si>
  <si>
    <t>人均缴费基数</t>
  </si>
  <si>
    <t>E1</t>
  </si>
  <si>
    <t>E1=C1÷A1</t>
  </si>
  <si>
    <t>E9</t>
  </si>
  <si>
    <t>E9=C9÷A9</t>
  </si>
  <si>
    <t>E0</t>
  </si>
  <si>
    <t>E0=E9÷E1-1</t>
  </si>
  <si>
    <t>F1</t>
  </si>
  <si>
    <t>F1=D1÷B1</t>
  </si>
  <si>
    <t>F9</t>
  </si>
  <si>
    <t>F9=D9÷B9</t>
  </si>
  <si>
    <t>F0</t>
  </si>
  <si>
    <t>F0=F9÷F1-1</t>
  </si>
  <si>
    <t>缴费率</t>
  </si>
  <si>
    <t>2021年单位缴费费率</t>
  </si>
  <si>
    <t>G1</t>
  </si>
  <si>
    <t>2021年个人缴费费率</t>
  </si>
  <si>
    <t>G2</t>
  </si>
  <si>
    <t>2022年单位缴费费率</t>
  </si>
  <si>
    <t>H1</t>
  </si>
  <si>
    <t>2022年个人缴费费率</t>
  </si>
  <si>
    <t>H2</t>
  </si>
  <si>
    <t>当期应征收入</t>
  </si>
  <si>
    <t>I1</t>
  </si>
  <si>
    <t>I1=A1×E1×（G1+G2）</t>
  </si>
  <si>
    <t>I9</t>
  </si>
  <si>
    <t>2022年预算基础资料表(当期+新欠)</t>
  </si>
  <si>
    <t>差异率（还原减征免征后）</t>
  </si>
  <si>
    <t>I0</t>
  </si>
  <si>
    <t>I0=I9÷I1-1</t>
  </si>
  <si>
    <t>J1</t>
  </si>
  <si>
    <t>J1=B1×F1×(H1+H2)</t>
  </si>
  <si>
    <t>J9</t>
  </si>
  <si>
    <t>2022年预算基础资料表（当期+新欠）</t>
  </si>
  <si>
    <t>J0</t>
  </si>
  <si>
    <t>J0=J9÷J1-1</t>
  </si>
  <si>
    <t>当期新增欠费</t>
  </si>
  <si>
    <t>K1</t>
  </si>
  <si>
    <t>K1=I1×MIN(K2,K8)</t>
  </si>
  <si>
    <t>2020年新增欠费占当期应征收入比例</t>
  </si>
  <si>
    <t>K2</t>
  </si>
  <si>
    <t>K2=K5÷K3</t>
  </si>
  <si>
    <t>2020年当期应征收入</t>
  </si>
  <si>
    <t>K3</t>
  </si>
  <si>
    <t>K3=K4-K6-K7+K5</t>
  </si>
  <si>
    <t>2020年保险费收入</t>
  </si>
  <si>
    <t>K4</t>
  </si>
  <si>
    <t>2020年决算收支表</t>
  </si>
  <si>
    <t>2020年新增欠费</t>
  </si>
  <si>
    <t>K5</t>
  </si>
  <si>
    <t>2020年决算基础资料表</t>
  </si>
  <si>
    <t>2020年清欠收入</t>
  </si>
  <si>
    <t>K6</t>
  </si>
  <si>
    <t>2020年一次性补缴与预缴收入</t>
  </si>
  <si>
    <t>K7</t>
  </si>
  <si>
    <t>2020年全国新增欠费占当期应征收入比例</t>
  </si>
  <si>
    <t>K8</t>
  </si>
  <si>
    <t>需手填数据，全国占比</t>
  </si>
  <si>
    <t>K9</t>
  </si>
  <si>
    <t>K0</t>
  </si>
  <si>
    <t>K0=K9÷K1-1</t>
  </si>
  <si>
    <t>L1</t>
  </si>
  <si>
    <t>L1=J1×MIN(K2,K8)</t>
  </si>
  <si>
    <t>L9</t>
  </si>
  <si>
    <t>L0</t>
  </si>
  <si>
    <t>L0=L9÷L1-1</t>
  </si>
  <si>
    <t>当期征缴收入</t>
  </si>
  <si>
    <t>M1</t>
  </si>
  <si>
    <t>M1=I1-K1</t>
  </si>
  <si>
    <t>M9</t>
  </si>
  <si>
    <t>M0</t>
  </si>
  <si>
    <t>M0=M9÷M1-1</t>
  </si>
  <si>
    <t>N1</t>
  </si>
  <si>
    <t>N1=J1-L1</t>
  </si>
  <si>
    <t>N9</t>
  </si>
  <si>
    <t>N0</t>
  </si>
  <si>
    <t>N0=N9÷N1-1</t>
  </si>
  <si>
    <t>清欠收入</t>
  </si>
  <si>
    <t>O1</t>
  </si>
  <si>
    <t>O1=O2×O3</t>
  </si>
  <si>
    <t>2020年年末欠费</t>
  </si>
  <si>
    <t>O2</t>
  </si>
  <si>
    <t>近年清欠收入占年初累计欠费比例</t>
  </si>
  <si>
    <t>O3</t>
  </si>
  <si>
    <t>O3=((K6÷O4)+(O6÷O5))÷2</t>
  </si>
  <si>
    <t>2020年年初欠费</t>
  </si>
  <si>
    <t>O4</t>
  </si>
  <si>
    <t>2019年年初欠费</t>
  </si>
  <si>
    <t>O5</t>
  </si>
  <si>
    <t>2019年决算基础资料表</t>
  </si>
  <si>
    <t>2019年清欠收入</t>
  </si>
  <si>
    <t>O6</t>
  </si>
  <si>
    <t>O9</t>
  </si>
  <si>
    <t>2022年预算收支表</t>
  </si>
  <si>
    <t>O0</t>
  </si>
  <si>
    <t>O0=O9÷O1-1</t>
  </si>
  <si>
    <t>P1</t>
  </si>
  <si>
    <t>P1=P2×P3</t>
  </si>
  <si>
    <t>2021年年末欠费</t>
  </si>
  <si>
    <t>P2</t>
  </si>
  <si>
    <t>P2=O2-O1+K1</t>
  </si>
  <si>
    <t>近年清欠收入占年初欠费比例</t>
  </si>
  <si>
    <t>P3</t>
  </si>
  <si>
    <t>P2=((O1÷O2)+(K6÷O4))÷2</t>
  </si>
  <si>
    <t>P9</t>
  </si>
  <si>
    <t>P0</t>
  </si>
  <si>
    <t>P0=P9÷P1-1</t>
  </si>
  <si>
    <t>一次性补缴与预缴收入</t>
  </si>
  <si>
    <t>Q1</t>
  </si>
  <si>
    <t>Q1=(M1+O1)÷(1-Q2)-(M1+O1)</t>
  </si>
  <si>
    <t>历年一次性补缴与预缴
收入占征缴总收入比重</t>
  </si>
  <si>
    <t>Q2</t>
  </si>
  <si>
    <t>Q2=((K7÷Q3)+(Q4÷Q5))÷2</t>
  </si>
  <si>
    <t>2020年征缴总收入</t>
  </si>
  <si>
    <t>Q3</t>
  </si>
  <si>
    <t>2019年一次性补缴与预缴收入</t>
  </si>
  <si>
    <t>Q4</t>
  </si>
  <si>
    <t>2019年决算收支表</t>
  </si>
  <si>
    <t>2019年征缴总收入</t>
  </si>
  <si>
    <t>Q5</t>
  </si>
  <si>
    <t>Q9</t>
  </si>
  <si>
    <t>Q0</t>
  </si>
  <si>
    <t>Q0=Q9÷Q1-1</t>
  </si>
  <si>
    <t>R1</t>
  </si>
  <si>
    <t>R1=(N1+P1)÷(1-R2)-(N1+P1)</t>
  </si>
  <si>
    <t>R2</t>
  </si>
  <si>
    <t>R2=((Q1÷(M1+O1+Q1))+(K7÷Q3))÷2</t>
  </si>
  <si>
    <t>R9</t>
  </si>
  <si>
    <t>R0</t>
  </si>
  <si>
    <t>R0=R9÷R1-1</t>
  </si>
  <si>
    <t>征缴总收入</t>
  </si>
  <si>
    <t>S1</t>
  </si>
  <si>
    <t>S1=M1+O1+Q1</t>
  </si>
  <si>
    <t>S9</t>
  </si>
  <si>
    <t>S0</t>
  </si>
  <si>
    <t>S0=S9÷S1-1</t>
  </si>
  <si>
    <t>T1</t>
  </si>
  <si>
    <t>T1=N1+P1+R1</t>
  </si>
  <si>
    <t>T9</t>
  </si>
  <si>
    <t>T0</t>
  </si>
  <si>
    <t>T0=T9÷T1-1</t>
  </si>
  <si>
    <t>2022年退休人员基本养老待遇支出审核表</t>
  </si>
  <si>
    <t>数据</t>
  </si>
  <si>
    <t>退休人数年末数</t>
  </si>
  <si>
    <t>A1=A2-A4+A6</t>
  </si>
  <si>
    <t>2020年退休人数年末数</t>
  </si>
  <si>
    <t>2020决算基础资料表</t>
  </si>
  <si>
    <t>2020年退休人数全年平均数</t>
  </si>
  <si>
    <t>2020决算补充资料表</t>
  </si>
  <si>
    <t>2021年死亡退休人数</t>
  </si>
  <si>
    <t>A4=A5÷0.75</t>
  </si>
  <si>
    <t>2021年前三季度死亡退休人数</t>
  </si>
  <si>
    <t>2021年新增退休人数</t>
  </si>
  <si>
    <t>A6</t>
  </si>
  <si>
    <t>A6=A7÷0.75</t>
  </si>
  <si>
    <t>2021年前三季度新增退休人数</t>
  </si>
  <si>
    <t>A7</t>
  </si>
  <si>
    <t>推算2021年退休人员全年平均数</t>
  </si>
  <si>
    <t>A8</t>
  </si>
  <si>
    <t>A8=A2-A4÷2+A6÷2</t>
  </si>
  <si>
    <t>填报2021年退休人数全年平均数</t>
  </si>
  <si>
    <t>2022预算基础资料表</t>
  </si>
  <si>
    <t>A0=A9÷A8-1</t>
  </si>
  <si>
    <t>B1=A1-B2+B4</t>
  </si>
  <si>
    <t>2022年退休死亡人数</t>
  </si>
  <si>
    <t>B2=A1×B3</t>
  </si>
  <si>
    <t>近年退休人员死亡率</t>
  </si>
  <si>
    <t>B3=A4÷A2</t>
  </si>
  <si>
    <t>2021新增退休人数</t>
  </si>
  <si>
    <t>B4</t>
  </si>
  <si>
    <t>B4=A6×（B5+1）</t>
  </si>
  <si>
    <t>近年新增退休人数增长率</t>
  </si>
  <si>
    <t>B5</t>
  </si>
  <si>
    <t>B5=A6÷B6-1</t>
  </si>
  <si>
    <t>2020年新增退休人数</t>
  </si>
  <si>
    <t>B6</t>
  </si>
  <si>
    <t>推算2022年退休人数全年平均数</t>
  </si>
  <si>
    <t>B7</t>
  </si>
  <si>
    <t>B7=A1-B2÷2+B4÷2</t>
  </si>
  <si>
    <t>填报2022年退休人数全年平均数</t>
  </si>
  <si>
    <t>B0=B9÷B7-1</t>
  </si>
  <si>
    <t>退休人员月人均养老待遇</t>
  </si>
  <si>
    <t>C1=C2+C4</t>
  </si>
  <si>
    <t>2020年月人均基本养老待遇</t>
  </si>
  <si>
    <t>C2=C3÷A3÷12</t>
  </si>
  <si>
    <t>2020年退休人员基本养老待遇支出</t>
  </si>
  <si>
    <t>2020决算收支表</t>
  </si>
  <si>
    <t>2021年月人均基本养老待遇增量</t>
  </si>
  <si>
    <t>需手填数据，与两部批准数一致</t>
  </si>
  <si>
    <t>C9=E9÷A9</t>
  </si>
  <si>
    <t>D1=C1×（D2+1）</t>
  </si>
  <si>
    <t>2022年月人均基本养老待遇增幅</t>
  </si>
  <si>
    <t>预算布置的人均基本养老待遇增幅</t>
  </si>
  <si>
    <t>D9=F9÷B9</t>
  </si>
  <si>
    <t>退休人员基本养老待遇支出</t>
  </si>
  <si>
    <t>E1=E2-E3+E4</t>
  </si>
  <si>
    <t>2021年初已退休人员基本养老待遇支出</t>
  </si>
  <si>
    <t>E2</t>
  </si>
  <si>
    <t>E2=A2×C1×12</t>
  </si>
  <si>
    <t>2021年死亡退休人员少领取基本养老待遇</t>
  </si>
  <si>
    <t>E3</t>
  </si>
  <si>
    <t>E3=A4×C1×6</t>
  </si>
  <si>
    <t>2021年新增退休人员基本养老待遇支出</t>
  </si>
  <si>
    <t>E4</t>
  </si>
  <si>
    <t>E4=A6×C1×6</t>
  </si>
  <si>
    <t>填报基本养老待遇支出减去离休金</t>
  </si>
  <si>
    <t>2022预算收支表</t>
  </si>
  <si>
    <t>F1=F2-F3+F4</t>
  </si>
  <si>
    <t>2022年初已退休人员基本养老待遇支出</t>
  </si>
  <si>
    <t>F2</t>
  </si>
  <si>
    <t>F2=A1×D1×12</t>
  </si>
  <si>
    <t>2022年死亡退休人员少领取基本养老待遇</t>
  </si>
  <si>
    <t>F3</t>
  </si>
  <si>
    <t>F3=B2×D1×6</t>
  </si>
  <si>
    <t>2022年新增退休人员基本养老待遇支出</t>
  </si>
  <si>
    <t>F4</t>
  </si>
  <si>
    <t>F4=B4×D1×6</t>
  </si>
  <si>
    <t>2021年企业职工基本养老保险基金预算预计执行数核对分析</t>
  </si>
  <si>
    <t xml:space="preserve">社预审01表 </t>
  </si>
  <si>
    <t xml:space="preserve">金额单位：元 </t>
  </si>
  <si>
    <t>项目说明</t>
  </si>
  <si>
    <t>审核指标</t>
  </si>
  <si>
    <t>计算结果</t>
  </si>
  <si>
    <t>是否审核</t>
  </si>
  <si>
    <t>审核系数</t>
  </si>
  <si>
    <t>是否审核通过</t>
  </si>
  <si>
    <t>说明</t>
  </si>
  <si>
    <t>下限</t>
  </si>
  <si>
    <t>上限</t>
  </si>
  <si>
    <t>一、相关指标核对</t>
  </si>
  <si>
    <t xml:space="preserve">    1.1   上年结余核对</t>
  </si>
  <si>
    <t>执行数[上年结余]与上年决算报表[年末滚存结余]核对一致</t>
  </si>
  <si>
    <t>2020年决算年末滚存结余</t>
  </si>
  <si>
    <t>2021年预计执行数上年结余</t>
  </si>
  <si>
    <t>差额</t>
  </si>
  <si>
    <t>Y</t>
  </si>
  <si>
    <t>是</t>
  </si>
  <si>
    <t>2020年11月起，我省正式实行统收统支的省级统筹，预算由省局统一编制省级预算，不再单独编制县市级级预算</t>
  </si>
  <si>
    <t xml:space="preserve">    1.2   中央财政安排</t>
  </si>
  <si>
    <t>中央安排数手工补充填写</t>
  </si>
  <si>
    <t>2021年预计执行数</t>
  </si>
  <si>
    <t>2021年中央安排下达数</t>
  </si>
  <si>
    <t xml:space="preserve">    1.3   中央调剂资金收入</t>
  </si>
  <si>
    <t>中央调剂资金收入手工补充填写</t>
  </si>
  <si>
    <t>2021年中央调剂资金收入下达数</t>
  </si>
  <si>
    <t xml:space="preserve">    1.4   中央调剂资金支出</t>
  </si>
  <si>
    <t>中央调剂资金支出手工补充填写</t>
  </si>
  <si>
    <t>2021年中央调剂资金支出下达数</t>
  </si>
  <si>
    <t xml:space="preserve">    1.5   委托投资收益</t>
  </si>
  <si>
    <t>对账金额手工补充填写</t>
  </si>
  <si>
    <t>全国社保基金理事会对账金额</t>
  </si>
  <si>
    <t xml:space="preserve">    1.6   上年末累计欠费</t>
  </si>
  <si>
    <t>核对一致，否则需说明情况</t>
  </si>
  <si>
    <t>2020年决算年末累计欠费</t>
  </si>
  <si>
    <t>2021年预计执行数上年末累计欠费</t>
  </si>
  <si>
    <t>二、与调整预算数比照（无调整预算则比照预算数）</t>
  </si>
  <si>
    <t xml:space="preserve">    2.1.1   基本养老保险费收入</t>
  </si>
  <si>
    <t>-</t>
  </si>
  <si>
    <t>2021年调整预算数</t>
  </si>
  <si>
    <t>预算执行率(%)</t>
  </si>
  <si>
    <t>95.00%</t>
  </si>
  <si>
    <t>105.00%</t>
  </si>
  <si>
    <t>我省企业职工基本养老保险已经实行全省统筹，统收统支，预算由省一级编报，县一级无需遍报</t>
  </si>
  <si>
    <t xml:space="preserve">    2.1.2   财政补贴收入</t>
  </si>
  <si>
    <t xml:space="preserve">    2.1.3   基本养老金支出</t>
  </si>
  <si>
    <t xml:space="preserve">    2.1.4   丧葬补助及抚恤金支出</t>
  </si>
  <si>
    <t>三、与前三季度累计执行数比照</t>
  </si>
  <si>
    <t xml:space="preserve">    3.1.1 基本养老保险费收入</t>
  </si>
  <si>
    <t>2021年1-3季度累计执行数</t>
  </si>
  <si>
    <t>三季度累计执行数占全年执行数比例(%)</t>
  </si>
  <si>
    <t>65.00%</t>
  </si>
  <si>
    <t>85.00%</t>
  </si>
  <si>
    <t xml:space="preserve">    3.1.2 财政补贴收入</t>
  </si>
  <si>
    <t>70.00%</t>
  </si>
  <si>
    <t>100.00%</t>
  </si>
  <si>
    <t xml:space="preserve">    3.2.1 基本养老金支出</t>
  </si>
  <si>
    <t>80.00%</t>
  </si>
  <si>
    <t xml:space="preserve">    3.2.2 丧葬补助金和抚恤金支出</t>
  </si>
  <si>
    <t xml:space="preserve">    3.3 参保人数</t>
  </si>
  <si>
    <t>90.00%</t>
  </si>
  <si>
    <t xml:space="preserve">    3.3.1 在职人数</t>
  </si>
  <si>
    <t xml:space="preserve">   3.3.1.1 个人身份参保在职人数</t>
  </si>
  <si>
    <t xml:space="preserve">    3.3.2 离休人数</t>
  </si>
  <si>
    <t xml:space="preserve">    3.3.3 退休退职人数</t>
  </si>
  <si>
    <t xml:space="preserve">    3.3.3.1 当年新增退休退职人员</t>
  </si>
  <si>
    <t xml:space="preserve">    3.3.3.2 当年死亡退休退职人员</t>
  </si>
  <si>
    <t xml:space="preserve">    3.4 缴费人数</t>
  </si>
  <si>
    <t xml:space="preserve">   3.4.1 个人身份缴费人数</t>
  </si>
  <si>
    <t xml:space="preserve">    3.5.1 单位缴费基数总额</t>
  </si>
  <si>
    <t xml:space="preserve">    3.5.2 个人缴费基数总额</t>
  </si>
  <si>
    <t xml:space="preserve">    3.5.3 以个人身份参保缴费人员缴费基数总额</t>
  </si>
  <si>
    <t>四、与上年决算数比照</t>
  </si>
  <si>
    <t xml:space="preserve">    4.1.1 基本养老保险费收入</t>
  </si>
  <si>
    <t>剔除减征免征后的增幅为保险费收入加上减征免征数后再计算增长幅度。</t>
  </si>
  <si>
    <t>2020年决算数</t>
  </si>
  <si>
    <t>增幅(%)</t>
  </si>
  <si>
    <t>20.00%</t>
  </si>
  <si>
    <t>剔除减征免征后的增幅（%）</t>
  </si>
  <si>
    <t>5.00%</t>
  </si>
  <si>
    <t xml:space="preserve">   4.1.1.1 政策性减征免征</t>
  </si>
  <si>
    <t>手工补充填写，2021年需说明情况</t>
  </si>
  <si>
    <t xml:space="preserve">    4.1.2 财政补贴收入</t>
  </si>
  <si>
    <t>0.00%</t>
  </si>
  <si>
    <t xml:space="preserve">    4.2.1 基本养老金支出</t>
  </si>
  <si>
    <t xml:space="preserve">    4.2.2 丧葬补助金和抚恤金支出</t>
  </si>
  <si>
    <t xml:space="preserve">    4.3  参保人数</t>
  </si>
  <si>
    <t xml:space="preserve">    4.3.1 在职人数</t>
  </si>
  <si>
    <t>4.3.1.1 个人身份参保在职人数</t>
  </si>
  <si>
    <t xml:space="preserve">    4.3.2 离休人数</t>
  </si>
  <si>
    <t xml:space="preserve">    4.3.3 退休退职人数</t>
  </si>
  <si>
    <t>10.00%</t>
  </si>
  <si>
    <t xml:space="preserve">   4.3.3.1 当年新增退休退职人员</t>
  </si>
  <si>
    <t xml:space="preserve">   4.3.3.2 当年死亡退休退职人员</t>
  </si>
  <si>
    <t xml:space="preserve">   4.4 缴费人数</t>
  </si>
  <si>
    <t xml:space="preserve">   4.4 个人身份缴费人数</t>
  </si>
  <si>
    <t xml:space="preserve">    4.5.1 单位缴费基数总额</t>
  </si>
  <si>
    <t xml:space="preserve">    4.5.2 个人缴费基数总额</t>
  </si>
  <si>
    <t xml:space="preserve">    4.5.3 以个人身份参保缴费人员缴费基数总额</t>
  </si>
  <si>
    <t>2022年度企业职工基本养老保险基金预算审核情况</t>
  </si>
  <si>
    <t>社预审02表</t>
  </si>
  <si>
    <t>金额单位：元</t>
  </si>
  <si>
    <t>原因</t>
  </si>
  <si>
    <t>一、收入情况</t>
  </si>
  <si>
    <t xml:space="preserve">     1.1   基金收入</t>
  </si>
  <si>
    <t>预算总表口径</t>
  </si>
  <si>
    <t>增减额</t>
  </si>
  <si>
    <t>增减率(%)</t>
  </si>
  <si>
    <t xml:space="preserve">    1.1.1   基本养老保险费收入</t>
  </si>
  <si>
    <t>--</t>
  </si>
  <si>
    <t xml:space="preserve">    1.1.1.1 应缴当期收入</t>
  </si>
  <si>
    <t>[应缴当期收入]=[缴纳当年基本养老保险费]+[当年新增欠费]</t>
  </si>
  <si>
    <t xml:space="preserve">    1.1.1.2 实缴当期收入</t>
  </si>
  <si>
    <t>[实缴当期收入]=[缴纳当年基本养老保险费]</t>
  </si>
  <si>
    <t xml:space="preserve">    1.1.1.3 一次性补缴收入</t>
  </si>
  <si>
    <t>[占保险费收入比重]=[一次性补缴收入÷基本养老保险费收入]</t>
  </si>
  <si>
    <t>执行数占保险费收入比重（%）</t>
  </si>
  <si>
    <t>预算数占保险费收入比重（%）</t>
  </si>
  <si>
    <t xml:space="preserve">    1.1.1.4 预缴收入</t>
  </si>
  <si>
    <t>[占保险费收入比重]=[预缴收入÷基本养老保险费收入]</t>
  </si>
  <si>
    <t xml:space="preserve">    1.1.1.5 清欠情况</t>
  </si>
  <si>
    <t xml:space="preserve">    1.1.1.5.1 年初欠费</t>
  </si>
  <si>
    <t xml:space="preserve">    1.1.1.5.2 补缴以前年度欠费收入</t>
  </si>
  <si>
    <t xml:space="preserve">    1.1.1.5.3 当年新增欠费</t>
  </si>
  <si>
    <t>[占应缴当期收入比重]=[当期新增欠费÷应缴当期收入]</t>
  </si>
  <si>
    <t>执行数占应缴当期收入比重（%）</t>
  </si>
  <si>
    <t>预算数占应缴当期收入比重（%）</t>
  </si>
  <si>
    <t xml:space="preserve">    1.1.1.5.4 年末欠费</t>
  </si>
  <si>
    <t xml:space="preserve">    1.1.1.5.5 欠费增幅</t>
  </si>
  <si>
    <t>[欠费增幅]=[年末欠费]÷[年初欠费]-1</t>
  </si>
  <si>
    <t xml:space="preserve">    1.1.1.5.6 清欠比例</t>
  </si>
  <si>
    <t>[清欠比例]=[补缴以前年度欠费收入]÷[年初欠费]</t>
  </si>
  <si>
    <t>增减率</t>
  </si>
  <si>
    <t xml:space="preserve">    1.1.2   基金收益</t>
  </si>
  <si>
    <t xml:space="preserve">    1.1.2   财政补贴收入</t>
  </si>
  <si>
    <t>30.00%</t>
  </si>
  <si>
    <t xml:space="preserve">    1.1.2.1 中央财政补贴</t>
  </si>
  <si>
    <t>[中央财政补贴收入]=[财政补贴收入]-[其中：本级财政补贴]</t>
  </si>
  <si>
    <t xml:space="preserve">    1.1.2.2 财政补贴收入与一般公共预算核对</t>
  </si>
  <si>
    <t>[一般公共预算安排数]=[一般公共预算上年预算结转]+[一般公共预算本年预算安排]</t>
  </si>
  <si>
    <t>2022年财政补贴收入预算数</t>
  </si>
  <si>
    <t>2022年一般公共预算安排数</t>
  </si>
  <si>
    <t>2022年中央财政补贴预算数</t>
  </si>
  <si>
    <t>2022年中央预算安排数</t>
  </si>
  <si>
    <t xml:space="preserve">    1.1.3.1 利息收入</t>
  </si>
  <si>
    <t xml:space="preserve">    1.1.3.2 委托投资收益</t>
  </si>
  <si>
    <t xml:space="preserve">    1.1.3.3 基金总收益率(%)</t>
  </si>
  <si>
    <t>[基金总收益率]=([利息收入]+[委托投资收益])÷(([上年结余]+[年末滚存结余])÷2)</t>
  </si>
  <si>
    <t xml:space="preserve">    1.1.3.4 利息收益率(%)</t>
  </si>
  <si>
    <t>[利息收益率]=[利息收入]÷(([上年结余]+[年末滚存结余])÷2)</t>
  </si>
  <si>
    <t xml:space="preserve">    1.1.4   其他收入</t>
  </si>
  <si>
    <t>[其他收入]如有数据应说明</t>
  </si>
  <si>
    <t xml:space="preserve">    1.1.4.1   剔除滞纳金后其他收入</t>
  </si>
  <si>
    <t>[剔除滞纳金后其他收入]=[其他收入]-[滞纳金]</t>
  </si>
  <si>
    <t xml:space="preserve">    1.1.5   转移收入</t>
  </si>
  <si>
    <t>-30.00%</t>
  </si>
  <si>
    <t>二、支出情况</t>
  </si>
  <si>
    <t xml:space="preserve">    2.1   基金支出</t>
  </si>
  <si>
    <t xml:space="preserve">    2.1.1   基本养老金支出</t>
  </si>
  <si>
    <t xml:space="preserve">    2.1.1.1 人均养老金支出</t>
  </si>
  <si>
    <t>[人均养老金支出]=[基本养老金支出]÷[离退休人数]</t>
  </si>
  <si>
    <t>4.00%</t>
  </si>
  <si>
    <t>6.00%</t>
  </si>
  <si>
    <t xml:space="preserve">    2.1.2   医疗补助金支出</t>
  </si>
  <si>
    <t>[实现医保全覆盖地区不再列支医疗补助金]如有数据请核实</t>
  </si>
  <si>
    <t xml:space="preserve">    2.1.3   丧葬补助金和抚恤金支出</t>
  </si>
  <si>
    <t xml:space="preserve">    2.1.3.1 人均丧葬补助金和抚恤金支出</t>
  </si>
  <si>
    <t>[人均丧葬补助金和抚恤金支出]=[丧葬补助金和抚恤金支出]÷[当年死亡退休退职人员]</t>
  </si>
  <si>
    <t xml:space="preserve">    2.3   其他支出</t>
  </si>
  <si>
    <t>[其他支出]如有数据应进行说明</t>
  </si>
  <si>
    <t xml:space="preserve">    2.4   转移支出</t>
  </si>
  <si>
    <t>三、基金结余</t>
  </si>
  <si>
    <t xml:space="preserve">    3.1   当期结余情况</t>
  </si>
  <si>
    <t xml:space="preserve">    3.2   累计结余情况</t>
  </si>
  <si>
    <t xml:space="preserve">    3.3   年末基金支付能力(月)</t>
  </si>
  <si>
    <t>[年末基金支付能力(月)]=[年末滚存结余]÷[本年支出小计]×12</t>
  </si>
  <si>
    <t>四、人员情况</t>
  </si>
  <si>
    <t xml:space="preserve">    4.1   参保人数</t>
  </si>
  <si>
    <t xml:space="preserve">    4.1.1   在职职工数</t>
  </si>
  <si>
    <t xml:space="preserve">    4.1.1.1 个人身份参保人数</t>
  </si>
  <si>
    <t xml:space="preserve">    4.1.1.2 单位职工在职参保人数</t>
  </si>
  <si>
    <t>[单位职工在职参保人数]=[在职职工数]-[个人身份参保人数]</t>
  </si>
  <si>
    <t xml:space="preserve">    4.1.3 单位职工参保人数占总在职人数比例(%)</t>
  </si>
  <si>
    <t>[单位职工参保人数占总在职人数比例]=[单位职工在职参保人数]÷[在职职工数]</t>
  </si>
  <si>
    <t xml:space="preserve">    4.1.2  离休人员</t>
  </si>
  <si>
    <t>[离休人数]不应再有增长</t>
  </si>
  <si>
    <t xml:space="preserve">    4.1.3  退休退职人员</t>
  </si>
  <si>
    <t xml:space="preserve">    4.1.3.1  当年新增退休退职人员</t>
  </si>
  <si>
    <t xml:space="preserve">    4.1.3.2  当年死亡退休退职人员</t>
  </si>
  <si>
    <t xml:space="preserve">    4.2  缴费人数</t>
  </si>
  <si>
    <t xml:space="preserve">    4.2.1 个人身份缴费人数</t>
  </si>
  <si>
    <t xml:space="preserve">    4.2.2 单位职工缴费人数</t>
  </si>
  <si>
    <t>[单位职工缴费人数]=[缴费人数]-[个人身份缴费人数]</t>
  </si>
  <si>
    <t xml:space="preserve">    4.2.3 单位职工缴费人数占总缴费人数比例(%)</t>
  </si>
  <si>
    <t>[单位职工缴费人数占总缴费人数比例]=[单位职工缴费人数]÷[缴费人数]</t>
  </si>
  <si>
    <t xml:space="preserve">    4.2.4   缴费人数占在职参保人数比例(%)</t>
  </si>
  <si>
    <t>[缴费人数占在职参保人数比例]=[缴费人数]÷[在职职工数]</t>
  </si>
  <si>
    <t xml:space="preserve">    4.2.5 个人身份缴费人数占个人身份参保人数比例(%)</t>
  </si>
  <si>
    <t>[个人身份缴费人数占在职参保人数比例]=[个人身份缴费人数]÷[个人身份参保人数]</t>
  </si>
  <si>
    <t xml:space="preserve">    4.2.6 单位职工缴费人数占单位职工在职参保人数比例(%)</t>
  </si>
  <si>
    <t>[单位职工缴费人数占在职参保人数比例]=[单位职工缴费人数]÷[单位职工在职参保人数]</t>
  </si>
  <si>
    <t>五、基数情况</t>
  </si>
  <si>
    <t xml:space="preserve">    5.1   个人缴费基数总额</t>
  </si>
  <si>
    <t xml:space="preserve">    5.1.1 单位缴费基数总额</t>
  </si>
  <si>
    <t xml:space="preserve">    5.1.2 以个人身份参保人员缴费基数总额</t>
  </si>
  <si>
    <t xml:space="preserve">    5.1.3 单位职工个人缴费基数总额(个人基数总额-个人身份基数总额)</t>
  </si>
  <si>
    <t>[单位职工个人缴费基数总额]=[个人基数总额]-[个人身份基数总额]</t>
  </si>
  <si>
    <t xml:space="preserve">    5.1.4 个人缴费基数总额同单位和个人身份缴费基数总额之和的差异率(%)</t>
  </si>
  <si>
    <t>[个人缴费基数总额同单位和个人身份缴费基数总额之和的差异率]=[个人缴费基数总额]÷([单位缴费基数总额]+[个人身份缴费基数总额])-1</t>
  </si>
  <si>
    <t xml:space="preserve">    5.1.5 单位职工个人缴费基数总额占个人缴费基数总额比例(%)</t>
  </si>
  <si>
    <t>[单位职工个人缴费基数总额占个人缴费基数总额比例]=[单位职工个人缴费基数总额]÷[个人缴费基数总额]</t>
  </si>
  <si>
    <t xml:space="preserve">    5.2   人均个人缴费基数</t>
  </si>
  <si>
    <t>[人均个人缴费基数]=[个人缴费基数总额]÷[缴费人数]</t>
  </si>
  <si>
    <t xml:space="preserve">    5.2.1 人均个人缴费基数占统筹地区职工平均工资(%)</t>
  </si>
  <si>
    <t>[人均个人缴费基数占统筹地区职工平均工资]=[人均个人缴费基数]÷[统筹地区职工平均工资]</t>
  </si>
  <si>
    <t xml:space="preserve">    5.3   人均个人身份缴费基数</t>
  </si>
  <si>
    <t>[人均个人身份缴费基数]=[个人身份缴费基数总额]÷[个人身份缴费人数]</t>
  </si>
  <si>
    <t xml:space="preserve">    5.3.1 人均个人身份缴费基数占统筹地区职工平均工资(%)</t>
  </si>
  <si>
    <t>[人均个人身份缴费基数占统筹地区职工平均工资]=[人均个人身份缴费基数]÷[统筹地区职工平均工资]</t>
  </si>
  <si>
    <t xml:space="preserve">    5.4   人均单位职工缴费基数</t>
  </si>
  <si>
    <t>[人均单位职工缴费基数]=[单位职工个人缴费基数总额]÷[单位职工缴费人数]</t>
  </si>
  <si>
    <t xml:space="preserve">    5.4.1 人均单位职工缴费基数占统筹地区职工平均工资(%)</t>
  </si>
  <si>
    <t>[人均单位职工缴费基数占统筹地区职工平均工资]=[人均单位职工缴费基数]÷[统筹地区职工平均工资]</t>
  </si>
  <si>
    <t xml:space="preserve">    5.5   统筹地区职工平均工资</t>
  </si>
  <si>
    <t>统筹地区职工平均工资应在合理区间</t>
  </si>
  <si>
    <t>六、综合计算结果</t>
  </si>
  <si>
    <t xml:space="preserve">    6.1   供养比(%)</t>
  </si>
  <si>
    <t>[供养比]=[在职人数]÷[离退休人数]</t>
  </si>
  <si>
    <t xml:space="preserve">    6.2   替代率(%)</t>
  </si>
  <si>
    <t>[替代率]=[人均基本养老金支出]÷[人均个人缴费基数]</t>
  </si>
  <si>
    <t xml:space="preserve">    6.3   缴费费率(%)</t>
  </si>
  <si>
    <t>[缴费费率]=[保险费收入]÷[个人缴费基数总额]</t>
  </si>
  <si>
    <t xml:space="preserve">    6.3.1 应缴缴费率(%)</t>
  </si>
  <si>
    <t>[应缴缴费率]=[当期应缴收入]÷[个人缴费基数总额]</t>
  </si>
  <si>
    <t>2021年城乡居民基本养老保险基金预算预计执行数核对分析</t>
  </si>
  <si>
    <t xml:space="preserve">社预审03表 </t>
  </si>
  <si>
    <t xml:space="preserve">    1.1   上年结余</t>
  </si>
  <si>
    <t xml:space="preserve">    1.3   中央财政安排</t>
  </si>
  <si>
    <t>2021年预计执行数（全部补贴）</t>
  </si>
  <si>
    <t xml:space="preserve">    1.4   委托投资收益</t>
  </si>
  <si>
    <t xml:space="preserve">    2.1.1   个人缴费收入</t>
  </si>
  <si>
    <t>否</t>
  </si>
  <si>
    <t>20年末，我省开展“百万惠民工程”参保缴费人数增幅较大因当年预算已完成编报工作，故出现差异。</t>
  </si>
  <si>
    <t xml:space="preserve">    2.1.3   基础养老金支出</t>
  </si>
  <si>
    <t>对丧失享受领取待遇人员进行停发</t>
  </si>
  <si>
    <t xml:space="preserve">    2.1.4   个人账户养老金支出</t>
  </si>
  <si>
    <t xml:space="preserve">    2.1.5   丧葬补助金金支出</t>
  </si>
  <si>
    <t>无丧葬费支出</t>
  </si>
  <si>
    <t xml:space="preserve">    3.1.1 个人缴费收入</t>
  </si>
  <si>
    <t>我市居民缴费习惯为年末缴费，四季度税务加大征缴宣传力度，预计年末征收加大。</t>
  </si>
  <si>
    <t>财政补贴拨付按照实际需要进行拨付，2020年底财政补贴有结余，待结余使用完毕后开始拨付资金</t>
  </si>
  <si>
    <t xml:space="preserve">    3.2.1 基础养老金支出</t>
  </si>
  <si>
    <t xml:space="preserve">    3.2.2 个人账户养老金支出</t>
  </si>
  <si>
    <t xml:space="preserve">    3.2.3 丧葬补助金支出</t>
  </si>
  <si>
    <t xml:space="preserve">    3.3.1 16-59周岁参保缴费人数</t>
  </si>
  <si>
    <t xml:space="preserve">    3.3.2 实际领取待遇人数</t>
  </si>
  <si>
    <t xml:space="preserve">    4.1.1 个人缴费收入</t>
  </si>
  <si>
    <t xml:space="preserve">    4.2.1 基础养老金支出</t>
  </si>
  <si>
    <t xml:space="preserve">    4.2.2 个人账户养老金支出</t>
  </si>
  <si>
    <t xml:space="preserve">    4.2.3 丧葬补助金支出</t>
  </si>
  <si>
    <t xml:space="preserve">    4.3.1 16-59周岁参保缴费人数</t>
  </si>
  <si>
    <t xml:space="preserve">    4.3.2 实际领取待遇人数</t>
  </si>
  <si>
    <t>2022年度城乡居民基本养老保险基金预算审核情况</t>
  </si>
  <si>
    <t>社预审04表</t>
  </si>
  <si>
    <t>一、收入指标分析</t>
  </si>
  <si>
    <t xml:space="preserve">    1.1  基金收入</t>
  </si>
  <si>
    <t xml:space="preserve">    1.1.1  个人缴费收入</t>
  </si>
  <si>
    <t xml:space="preserve">    1.1.1.1 个人当期缴费收入</t>
  </si>
  <si>
    <t>[个人当期缴费收入]=[个人缴费收入]-[财政为困难人员代缴收入]-[一次性缴费收入]</t>
  </si>
  <si>
    <t>因我省2022年提出缴费率最低达到60%总体目标，故2022年缴费人数增幅较大，个人缴费同时出现大幅增长</t>
  </si>
  <si>
    <t xml:space="preserve">    1.1.1.2 财政为困难人员代缴收入</t>
  </si>
  <si>
    <t xml:space="preserve">    1.1.1.3 一次性缴费收入</t>
  </si>
  <si>
    <t>需手工补充填报</t>
  </si>
  <si>
    <t>2022年财政补贴收入预算数中对上年结余进行清算，并在当年给予扣除。</t>
  </si>
  <si>
    <t xml:space="preserve">    1.1.2.1   财政对基础养老金的补贴</t>
  </si>
  <si>
    <t xml:space="preserve">    1.1.2.2 财政对个人缴费的补贴</t>
  </si>
  <si>
    <t xml:space="preserve">    1.1.2.3 其他财政补贴</t>
  </si>
  <si>
    <t>[其他财政补贴]=[财政补贴收入]-[财政对基础养老金的补贴]-[财政对个人缴费的补贴]</t>
  </si>
  <si>
    <t xml:space="preserve">    1.1.2.4 财政补贴收入与一般公共预算核对</t>
  </si>
  <si>
    <t>[一般公共预算安排数]=[一般公共预算上年预算结转]+[一般公共预算本年预算安排]，中央财政补贴预算数手工补充填写</t>
  </si>
  <si>
    <t xml:space="preserve">    1.1.3 利息收入</t>
  </si>
  <si>
    <t xml:space="preserve">    1.1.4 委托投资收益</t>
  </si>
  <si>
    <t xml:space="preserve">    1.1.4.1 基金总收益率(%)</t>
  </si>
  <si>
    <t xml:space="preserve">因为投资收益按照权责发生制记账，当年收益未实际到账，因未有实际收益到账，故计算利息收入时无法考虑投资收益。
</t>
  </si>
  <si>
    <t>我局有城乡居民养老保险待遇跨年追回，财务记账记入其他收入科目中。</t>
  </si>
  <si>
    <t>二、支出指标分析</t>
  </si>
  <si>
    <t xml:space="preserve">    2.1.1   基础养老金支出</t>
  </si>
  <si>
    <t xml:space="preserve">    2.1.2  个人账户养老支出</t>
  </si>
  <si>
    <t xml:space="preserve">    2.1.3   丧葬补助金支出</t>
  </si>
  <si>
    <t xml:space="preserve">    2.1.4   转移支出</t>
  </si>
  <si>
    <t xml:space="preserve">    2.1.5   其他支出</t>
  </si>
  <si>
    <t>三、结余指标分析</t>
  </si>
  <si>
    <t xml:space="preserve">    3.2.1   个人账户养老金累计结余情况</t>
  </si>
  <si>
    <t xml:space="preserve">    3.3.1   年末个人账户基金支付能力(月)</t>
  </si>
  <si>
    <t>[年末个人账户基金支付能力(月)]=[年末个人账户养老金累计结余]÷[本年个人账户养老金支出小计]×12</t>
  </si>
  <si>
    <t>四、基础数据分析</t>
  </si>
  <si>
    <t xml:space="preserve">   4.1   16-59周岁参保缴费人数</t>
  </si>
  <si>
    <t xml:space="preserve">    4.1.1   财政为困难人员代缴人数</t>
  </si>
  <si>
    <t xml:space="preserve">    4.1.2   一次性缴费人数</t>
  </si>
  <si>
    <t xml:space="preserve">    4.2   实际领取待遇人数</t>
  </si>
  <si>
    <t xml:space="preserve">   4.3   个人缴费标准</t>
  </si>
  <si>
    <t>[个人缴费标准]根据当地政策规定手工补充填写，按照各档次及缴费人数占比加权平均计算</t>
  </si>
  <si>
    <t>城乡居民基本养老保险参保人员因我局大量下乡入户进行政策宣讲，在入户宣讲中，告知城乡居民养老保险待遇是由缴费总额决定的，缴费越多到龄后能月领取的待遇金额越多，经过宣讲后大量参保人员表示要加大缴费档次，以增加到龄后领取待遇金额，并且2021年已有大量人员做档次变更手续不再以最低的200元档次来缴费，所以预计2022年个人缴费水平增大。</t>
  </si>
  <si>
    <t xml:space="preserve">   4.3.1   财政为困难人员代缴费标准</t>
  </si>
  <si>
    <t>[ 财政为困难人员代缴费标准]根据当地政策规定手工补充填写，按照各档次及人数占比加权平均计算</t>
  </si>
  <si>
    <t xml:space="preserve">    4.4 财政对基础养老金补贴标准</t>
  </si>
  <si>
    <t>[财政对基础养老补贴标准]根据当地政策规定手工补充填写</t>
  </si>
  <si>
    <t xml:space="preserve">    4.5 财政对个人缴费补贴标准</t>
  </si>
  <si>
    <t>[财政对个人缴费补贴标准]根据当地政策规定手工补充填写，按照各档次及缴费人数占比加权平均计算</t>
  </si>
  <si>
    <t>五、综合指标分析</t>
  </si>
  <si>
    <t xml:space="preserve">    5.1   人均个人缴费</t>
  </si>
  <si>
    <t>[人均个人缴费，为个人当期缴费水平]=[个人当期缴费收入]÷{[16-59周岁参保缴费人数]-[财政为困难人员代缴人数]-[一次性缴费人数]}</t>
  </si>
  <si>
    <t xml:space="preserve">    5.2   人均财政为困难人员代缴费</t>
  </si>
  <si>
    <t>[人均财政为困难人员代缴费，为财政为困难人员代缴费水平]=[财政为困难人员代缴收入]÷[财政为困难人员代缴人数]</t>
  </si>
  <si>
    <t xml:space="preserve">    5.3   人均一次性缴费</t>
  </si>
  <si>
    <t>[人均一次性缴费，为一次性缴费水平]=[一次性缴费收入]÷[一次性缴费人数]</t>
  </si>
  <si>
    <t xml:space="preserve">    5.4   人均财政对基础养老金补贴</t>
  </si>
  <si>
    <t>[人均财政对基础养老金补贴]=[财政对基础养老金的补贴]÷[实际领取待遇人数]÷12</t>
  </si>
  <si>
    <t>2022年财政补贴收入预算数中对上年结余进行清算，并在当年给予扣减，直接导致人均标准降低</t>
  </si>
  <si>
    <t xml:space="preserve">    5.5 人均基础养老金支出</t>
  </si>
  <si>
    <t>[人均基础养老金支出]=[基础养老金支出]÷[实际领取待遇人数]÷12</t>
  </si>
  <si>
    <t xml:space="preserve">    5.6 基础养老金财政到位情况（%）</t>
  </si>
  <si>
    <t>[基础养老金财政到位情况]=[财政对基础养老金的补贴]÷[基础养老金支出]×100%</t>
  </si>
  <si>
    <t>2021年底基础养老金补贴存在结余，2022年拨付基础养老金补贴时进行了扣减。</t>
  </si>
  <si>
    <t xml:space="preserve">    5.7人均财政缴费补贴水平</t>
  </si>
  <si>
    <t>[人均财政缴费补贴水平]=[财政对个人的缴费补贴]÷[16-59周岁参保缴费人数]</t>
  </si>
  <si>
    <t>增减率（%）</t>
  </si>
  <si>
    <t>15.00%</t>
  </si>
  <si>
    <t>2021年机关事业单位基本养老保险基金预算预计执行数核对分析</t>
  </si>
  <si>
    <t xml:space="preserve">社预审05表 </t>
  </si>
  <si>
    <t>2021年预算数按照100%征缴率计算，实际缴费率未到达100%，因教育系统人员众多，所需金额较大，造成延迟缴费，产生欠费。</t>
  </si>
  <si>
    <t>由于我局与参保单位和财政积极协调，对2019-2020年未申报基数和未缴费单位进行调度，补缴往期部分较多，由于财政拨付职业年金，个人补收业务较多。因此三季度收入较多</t>
  </si>
  <si>
    <t>由于一季度将33户自收自支事业单位参保人员计算在内，现在按照要求这部分人员还未纳入到机关保参保缴费，因此三季度在职人数累计执行数占全年比例较高</t>
  </si>
  <si>
    <t xml:space="preserve">    3.3.2 退休、退职人员</t>
  </si>
  <si>
    <t>由于一季度将33户自收自支事业单位参保人员计算在内，现在按照要求这部分人员还未纳入到机关保参保缴费，因此三季度缴费人数累计执行数占全年比例较高</t>
  </si>
  <si>
    <t>由于一季度将33户自收自支事业单位参保人员计算在内，现在按照要求这部分人员还未纳入到机关保参保缴费，因此三季度缴费基数总额累计执行数占全年比例较高</t>
  </si>
  <si>
    <t>剔除清算因素后的增幅为减去保险费收入清算数后再计算增长幅度。</t>
  </si>
  <si>
    <t>对2019-2020年往期保费进行补缴，因此2021年预计执行数较高</t>
  </si>
  <si>
    <t>剔除清算因素后增幅（%）</t>
  </si>
  <si>
    <t>因2020年机关保开展业务较晚，大量的工作用在清收到以前年度保险费，且各单位申报基数较晚，造成2020年征缴当期保费100余万，在2021年已经开始正常申报基数，收缴当期保费预计征缴1.69亿。</t>
  </si>
  <si>
    <t xml:space="preserve">    4.1.1.1 以前年度清算缴费收入</t>
  </si>
  <si>
    <t>机关保实行收支缺口由地方财政兜底，在2020年机关保业务开展较晚，征收保费较少，收支缺口较大，财政对收支缺口进行补助，所以财政补贴收入较大。随着业务开展2021年正常收缴当年保费，当期收支缺口减少，所以财政给予收支缺口的补贴减少。</t>
  </si>
  <si>
    <t>剔除清算因素后的增幅为减去基本养老金支出数后再计算增长幅度。</t>
  </si>
  <si>
    <t xml:space="preserve">    4.2.1.1 以前年度清算支出</t>
  </si>
  <si>
    <t>手工补充填写</t>
  </si>
  <si>
    <t xml:space="preserve">    4.3 参保人数</t>
  </si>
  <si>
    <t>由于2020年将33户自收自支事业单位参保人员计算在内，现在按照要求将这部分人员不纳入到机关保参保缴费，所以参保人数减少</t>
  </si>
  <si>
    <t>由于2020年按照大口径填报决算数将33户自收自支事业单位参保人员、不确定符合机关保参保人员及因职业年金欠费无法办理死亡人员计算在内，在2021年时对在职人数进行数据清理，33户自收自支事业单位参保人员因地方政府对这些自收自支事业单位化形有异议，现在33户自收自支事业单位单位还是企职保中参保缴费，无法把这些人员纳入到机关保在职参保人数中。</t>
  </si>
  <si>
    <t xml:space="preserve">    4.3.2 退休退职人数</t>
  </si>
  <si>
    <t xml:space="preserve">    4.4 缴费人数</t>
  </si>
  <si>
    <t>由于2020年将33户自收自支事业单位参保人员计算在内，现在按照要求将这部分人员不纳入到机关保参保缴费，所以缴费人数减少</t>
  </si>
  <si>
    <t>2.00%</t>
  </si>
  <si>
    <t>由于2020年将33户自收自支事业单位参保人员计算在内，现在按照要求将这部分人员不纳入到机关保参保缴费所以单位缴费基数总额减少</t>
  </si>
  <si>
    <t>由于一季度将33户自收自支事业单位参保人员计算在内，现在按照要求将这部分人员不纳入到机关保参保缴费所以个人缴费基数总额减少</t>
  </si>
  <si>
    <t>2022年度机关事业单位基本养老保险基金预算审核情况</t>
  </si>
  <si>
    <t>社预审06表</t>
  </si>
  <si>
    <t>2021年预计执行数中征缴收入含清算清算收入，2022年预计收入为实际收入，因此增减率异常</t>
  </si>
  <si>
    <t xml:space="preserve">    1.1.1.1 当期缴费收入</t>
  </si>
  <si>
    <t>[当期缴费收入]=[基本养老保险费收入]-[清算缴费收入]</t>
  </si>
  <si>
    <t>因测算2022年征缴额时按照保费征缴率按照100%计算，因此增幅异常</t>
  </si>
  <si>
    <t xml:space="preserve">    1.1.1.2 清算缴费收入</t>
  </si>
  <si>
    <t>[清算缴费收入]为以前年度清算所产生的缴费收入，手工补充填写。</t>
  </si>
  <si>
    <t>2021年进行差额清算，往年养老金收入体现在2021年养老保险费收入中，导致2021年养老金清算收入偏大，而2022年清欠收入恢复正常，因此增减率变化异常</t>
  </si>
  <si>
    <t>预计2022年会有大批量按新办法计发养老金情况，重新核定后补发养老金数额较大，造成地方财政补贴数额增大较多。</t>
  </si>
  <si>
    <t xml:space="preserve">    1.1.2.1 中央财政补贴收入</t>
  </si>
  <si>
    <t>2022年“中人”补发数额较大，中央财政补贴相对较高。</t>
  </si>
  <si>
    <t xml:space="preserve">    1.1.3.1 利息收益率(%)</t>
  </si>
  <si>
    <t>大额定期存款到期，利息收入增加较多，导致收益率高于审核上限。</t>
  </si>
  <si>
    <t>预计2022年存在大额定期存款到账利息</t>
  </si>
  <si>
    <t xml:space="preserve">    1.1.4   转移收入</t>
  </si>
  <si>
    <t>由于2021年将2020年之前所有的退役军人做转入处理，造成2021年转移性收入较多</t>
  </si>
  <si>
    <t xml:space="preserve">    1.1.5   其他收入</t>
  </si>
  <si>
    <t xml:space="preserve">    1.1.5.1   剔除滞纳金后其他收入</t>
  </si>
  <si>
    <t xml:space="preserve">    2.1  基金支出</t>
  </si>
  <si>
    <t>由于33户自收自支事业单位退休人员预计在22年开始由我局发放，造成养老金支出增大。</t>
  </si>
  <si>
    <t xml:space="preserve">    2.1.1.1 当年基本养老金支出</t>
  </si>
  <si>
    <t>[当年基本养老金支出]=[基本养老金支出]-[清算基本养老金支出]</t>
  </si>
  <si>
    <t xml:space="preserve">    2.1.1.2 清算基本养老金支出</t>
  </si>
  <si>
    <t>[清算基本养老金支出]为以前年度清算所产生的基本养老金支出，手工补充填写。</t>
  </si>
  <si>
    <t xml:space="preserve">   2.1.1.3 人均养老金支出</t>
  </si>
  <si>
    <t>[人均养老金支出]=[当年基本养老金支出]÷[退休退职人数]</t>
  </si>
  <si>
    <t xml:space="preserve">    2.1.2   转移支出</t>
  </si>
  <si>
    <t xml:space="preserve">    2.1.3   其他支出</t>
  </si>
  <si>
    <t>市县财政未按照当年缺口资金给予财政兜底，使用上年末结余发放养老金，故当期结余为负</t>
  </si>
  <si>
    <t>因当年基金收不抵支，当年基金缺口由财政兜底，故无法达到支付能力超过6个月。</t>
  </si>
  <si>
    <t xml:space="preserve">    4.1.1   在职职工</t>
  </si>
  <si>
    <t xml:space="preserve">    4.1.2  退休退职人员</t>
  </si>
  <si>
    <t>由于33户自收自支事业单位退休人员预计在22年开始由我局发放，退休人数增多</t>
  </si>
  <si>
    <t xml:space="preserve">    4.2.1  缴费人数占在职职工比例（%）</t>
  </si>
  <si>
    <t>[缴费人数占在职职工比例]=[缴费人数]÷[在职职工数]×100%</t>
  </si>
  <si>
    <t xml:space="preserve">    4.3.1 单位缴费基数总额</t>
  </si>
  <si>
    <t xml:space="preserve">   4.3.2   个人缴费基数总额</t>
  </si>
  <si>
    <t xml:space="preserve">   4.4   单位、个人缴费基数比对</t>
  </si>
  <si>
    <t>[单位、个人缴费基数比对]=[单位缴费基数总额]-[个人缴费基数总额]</t>
  </si>
  <si>
    <t xml:space="preserve">   4.5   人均个人缴费基数</t>
  </si>
  <si>
    <t xml:space="preserve">   4.5.1   人均个人缴费基数占统筹地区职工平均工资（%）</t>
  </si>
  <si>
    <t>[人均个人缴费基数占统筹地区职工平均工资情况]=[人均个人缴费基数]÷[统筹地区职工平均工资]×100%</t>
  </si>
  <si>
    <t xml:space="preserve">    4.6   统筹地区职工平均工资</t>
  </si>
  <si>
    <t xml:space="preserve">    5.1   供养比(%)</t>
  </si>
  <si>
    <t xml:space="preserve">    5.2   替代率(%)</t>
  </si>
  <si>
    <t xml:space="preserve">    5.3   当期缴费收入理论值分析</t>
  </si>
  <si>
    <t>[当期缴费收入理论值]=[个人缴费基数总额]×24%</t>
  </si>
  <si>
    <t xml:space="preserve">    5.3.1   当期缴费收入填报数与理论数比值（%）</t>
  </si>
  <si>
    <t>[当期缴费收入填报数与理论数比值]=[当期缴费收入填报数]÷[当期缴费收入理论值]</t>
  </si>
  <si>
    <t>当期缴费收入理论数中征缴率是按照100%计算，但实际执行中部分差额、自收自支事业单位未能及时缴费，征缴率无法达到100%。</t>
  </si>
  <si>
    <t xml:space="preserve">    5.4   缴费费率(%)</t>
  </si>
  <si>
    <t xml:space="preserve">    5.4.1 剔除清算收入后的缴缴费率(%)</t>
  </si>
  <si>
    <t>部分差额、自收自支事业单位缴费能力不足，征缴率低于100%导致此数值偏低。</t>
  </si>
  <si>
    <t>2021年征缴率低于100%，导致费率变低，低于24%，因此产生差值。</t>
  </si>
  <si>
    <t>2021年职工基本医疗保险基金预算预计执行数核对分析</t>
  </si>
  <si>
    <t xml:space="preserve">社预审07表 </t>
  </si>
  <si>
    <t xml:space="preserve">    2.1.1   基本医疗保险费收入</t>
  </si>
  <si>
    <t>2020年因疫情影响，吉医保联【2021】5号文新冠疫苗及接种费用保障工作的通知，明确专项资金保障范围财政按照实际接种疫苗及接种疫苗费用30%对医保基金给予以补助。</t>
  </si>
  <si>
    <t xml:space="preserve">    2.1.3   基本医疗待遇支出</t>
  </si>
  <si>
    <t xml:space="preserve">    3.1.1 基本医疗保险费收入</t>
  </si>
  <si>
    <t xml:space="preserve">    3.2.1 基本医疗待遇支出</t>
  </si>
  <si>
    <t>2021年9月与长春医保结算长春垫付德惠职工医药费2020年1-3月11165743.85元，2021年1-8月59196287.61元，导致前三季度支出偏大。</t>
  </si>
  <si>
    <t xml:space="preserve">    3.3.1 在职职工</t>
  </si>
  <si>
    <t xml:space="preserve">    3.3.2 退休人员</t>
  </si>
  <si>
    <t xml:space="preserve">    4.1.1 基本医疗保险费收入</t>
  </si>
  <si>
    <t>4.1.1.1 政策性减征免征</t>
  </si>
  <si>
    <t xml:space="preserve">    4.2.1 基本医疗待遇支出</t>
  </si>
  <si>
    <t xml:space="preserve">    4.3.1 在职职工</t>
  </si>
  <si>
    <t xml:space="preserve">    4.3.2 退休人员</t>
  </si>
  <si>
    <t>2022年度职工基本医疗保险基金预算审核情况</t>
  </si>
  <si>
    <t>社预审08表</t>
  </si>
  <si>
    <t xml:space="preserve">    1.1   基金收入</t>
  </si>
  <si>
    <t>2022年财政补助减少，导致总收入减少。2021年疫苗及接种费是每人打2针疫苗及接种费2次，2022年基本疫苗接种己完成，打的是加强针及接种费财政是1针剂人次，所以财政补助减少。</t>
  </si>
  <si>
    <t xml:space="preserve">    1.1.1   基本医疗保险费收入</t>
  </si>
  <si>
    <t>[应缴当期收入]=[缴纳当年基本医疗保险费]+[当年新增欠费]</t>
  </si>
  <si>
    <t>[实缴当期收入]=[缴纳当年基本医疗保险费]</t>
  </si>
  <si>
    <t xml:space="preserve">    1.1.2.1   财政对新冠疫苗接种补贴</t>
  </si>
  <si>
    <t xml:space="preserve">    1.1.2.2   其他财政补贴</t>
  </si>
  <si>
    <t xml:space="preserve">    1.1.2.3 财政补贴收入与一般公共预算核对</t>
  </si>
  <si>
    <t>2021年9月与长春医保结算长春垫付德惠职工医药费2020年1-3月为11165743.85元，2021年1-8月为59196287.61元，导致2021年支出偏大。</t>
  </si>
  <si>
    <t xml:space="preserve">    2.1.1   基本医疗待遇支出</t>
  </si>
  <si>
    <t xml:space="preserve">   2.1.1.1 人均医疗待遇支出</t>
  </si>
  <si>
    <t>[人均医疗待遇支出]=[基本医疗待遇支出]÷[参保人数]</t>
  </si>
  <si>
    <t xml:space="preserve">    2.1.1.2 住院费用支出</t>
  </si>
  <si>
    <t xml:space="preserve">    2.1.1.2.1 次均住院费用支出</t>
  </si>
  <si>
    <t>[次均住院支出]=[住院费用支出]÷[住院人次数]</t>
  </si>
  <si>
    <t xml:space="preserve">    2.1.1.3 门诊费用支出</t>
  </si>
  <si>
    <t xml:space="preserve">    2.1.1.3.1 人均门诊费用支出</t>
  </si>
  <si>
    <t>[次均门诊支出]=[门诊费用支出]÷[门诊人次数]</t>
  </si>
  <si>
    <t>普通门诊均次费用为153.84元，低于200元，门诊慢病报销比例为60%，门诊大病保险比例为85%，门诊特药保险比例约为64%，待遇支出较高，导致平均均次费用较高。</t>
  </si>
  <si>
    <t xml:space="preserve">    2.1.1.4 生育医疗费用支出</t>
  </si>
  <si>
    <t xml:space="preserve">    2.1.1.4.1 人均生育医疗费用支出</t>
  </si>
  <si>
    <t>[人均生育医疗费用支出]=[生育医疗费用支出]÷[生育医疗费人数]</t>
  </si>
  <si>
    <t xml:space="preserve">    2.1.1.5 生育津贴支出</t>
  </si>
  <si>
    <t xml:space="preserve">    2.1.1.5.1 人均生育津贴支出</t>
  </si>
  <si>
    <t>[人均生育津贴支出]=[生育津贴支出]÷[生育津贴人数]</t>
  </si>
  <si>
    <t>按吉医保联【2021】5号新冠病毒疫苗及接种费用保障工作通知中资金分类归集70%基保基金划拨，由职工医保基金80%划拨，城乡居民医保基金20%划拨，2021年新冠疫苗和疫苗接种费支出接种2次。</t>
  </si>
  <si>
    <t>按吉医保联【2021】5号新冠病毒疫苗及接种费用保障工作通知中资金分类归集80%职工医保基金划拨，</t>
  </si>
  <si>
    <t xml:space="preserve">    2.1.3.1   大病保险支出</t>
  </si>
  <si>
    <t xml:space="preserve">    2.1.3.1.1   人均大病保险支出</t>
  </si>
  <si>
    <t>[人均大病保险支出]=[大病保险支出]÷[大病保险覆盖人数]</t>
  </si>
  <si>
    <t xml:space="preserve">    2.1.3.2   新冠疫苗及接种费用支出</t>
  </si>
  <si>
    <t xml:space="preserve">    2.1.3.2.1   次均新冠疫苗及接种费用支出</t>
  </si>
  <si>
    <t>[次均新冠疫苗及接种费用支出]=[新冠疫苗及接种费用支出]÷[新冠疫苗接种人次数]</t>
  </si>
  <si>
    <t xml:space="preserve">    2.1.3.3  其他</t>
  </si>
  <si>
    <t xml:space="preserve">    3.1.1   统筹基金当期结余情况</t>
  </si>
  <si>
    <t xml:space="preserve">    3.2.1   统筹基金累计结余情况</t>
  </si>
  <si>
    <t xml:space="preserve">    3.3.1   年末统筹基金支付能力(月)</t>
  </si>
  <si>
    <t xml:space="preserve">   4.1.2  退休人员</t>
  </si>
  <si>
    <t xml:space="preserve">    4.2 缴费人数</t>
  </si>
  <si>
    <t>[缴费人数占在职职工比例]=[缴费人数]÷[在职职工]×100%</t>
  </si>
  <si>
    <t xml:space="preserve">    4.3.1 住院人次数</t>
  </si>
  <si>
    <t xml:space="preserve">    4.3.2 门诊人次数</t>
  </si>
  <si>
    <t xml:space="preserve">    4.3.3 报销生育医疗费人数</t>
  </si>
  <si>
    <t xml:space="preserve">    4.3.3.1 报销生育医疗费人数占参保人数比例（%）</t>
  </si>
  <si>
    <t xml:space="preserve">    4.3.4 领取生育津贴人数</t>
  </si>
  <si>
    <t xml:space="preserve">    4.3.3.1 领取生育津贴人数占参保人数比例（%）</t>
  </si>
  <si>
    <t xml:space="preserve">    4.3.5 大病保险覆盖人数</t>
  </si>
  <si>
    <t xml:space="preserve">    4.3.6 新冠疫苗接种人次数</t>
  </si>
  <si>
    <t>依据吉医保联【2021】号文件要求应上解医保基金，财政按实际接种疫苗及接种费用30%医保基金给予以补助，将城镇职工和城乡居民毉中基金划拨比例设置为80%：20%，因此职工医疗保险基金分担多，人次增多
。</t>
  </si>
  <si>
    <t xml:space="preserve">    4.4.1 单位缴费基数总额</t>
  </si>
  <si>
    <t xml:space="preserve">   4.4.2   个人缴费基数总额</t>
  </si>
  <si>
    <t xml:space="preserve">   4.4.3   人均个人缴费基数</t>
  </si>
  <si>
    <t xml:space="preserve">   4.4.4  人均个人缴费基数占统筹地区职工平均工资（%）</t>
  </si>
  <si>
    <t xml:space="preserve">    5.1  缴费费率(%)</t>
  </si>
  <si>
    <t xml:space="preserve">    5.2 应缴缴费率(%)</t>
  </si>
  <si>
    <t>2021年城乡居民基本医疗保险基金预算预计执行数核对分析</t>
  </si>
  <si>
    <t xml:space="preserve">社预审09表 </t>
  </si>
  <si>
    <t>2022年执行市级统筹政策，全市结余统一反映至本级</t>
  </si>
  <si>
    <t xml:space="preserve">    2.1.4   大病保险支出</t>
  </si>
  <si>
    <t xml:space="preserve">    3.2.2 大病保险支出</t>
  </si>
  <si>
    <t xml:space="preserve">    3.3 参保缴费人数</t>
  </si>
  <si>
    <t xml:space="preserve">    3.4 大病保险覆盖人数</t>
  </si>
  <si>
    <t xml:space="preserve">    4.2.2 大病保险支出</t>
  </si>
  <si>
    <t xml:space="preserve">    4.3 参保缴费人数</t>
  </si>
  <si>
    <t xml:space="preserve">    4.4 大病保险覆盖人数</t>
  </si>
  <si>
    <t>2022年度城乡居民基本医疗保险基金预算审核情况</t>
  </si>
  <si>
    <t>社预审10表</t>
  </si>
  <si>
    <t xml:space="preserve">    1.1.1.1 个人缴费收入</t>
  </si>
  <si>
    <t>[个人缴费收入]=[基本医疗保险费收入]-[集体扶持收入]-[城乡医疗救助资助收入]-[财政为困难人员代缴收入]</t>
  </si>
  <si>
    <t xml:space="preserve">    1.1.1.2 城乡医疗救助资助收入</t>
  </si>
  <si>
    <t xml:space="preserve">    1.1.1.3 财政为困难人员代缴收入</t>
  </si>
  <si>
    <t xml:space="preserve">    1.1.2.1   按规定标准补助收入</t>
  </si>
  <si>
    <t xml:space="preserve">    1.1.2.2   财政对新冠疫苗接种补贴</t>
  </si>
  <si>
    <t xml:space="preserve">    1.1.2.3   财政基金缺口的补助</t>
  </si>
  <si>
    <t xml:space="preserve">    1.1.2.4   其他财政补贴</t>
  </si>
  <si>
    <t>[其他财政补贴]=[财政补贴收入]-[按规定标准补助收入]-[财政对新冠疫苗接种补贴]-[财政基金缺口的补助]</t>
  </si>
  <si>
    <t xml:space="preserve">    1.1.2.5 财政补贴收入与一般公共预算核对</t>
  </si>
  <si>
    <t>其他情况需进行说明</t>
  </si>
  <si>
    <t xml:space="preserve">    4.1   参保缴费人数</t>
  </si>
  <si>
    <t xml:space="preserve">    4.1.1   城乡医疗救助资助参保人数</t>
  </si>
  <si>
    <t xml:space="preserve">    4.1.1  财政代缴人数</t>
  </si>
  <si>
    <t xml:space="preserve">    4.2.1 住院人次数</t>
  </si>
  <si>
    <t xml:space="preserve">    4.2.2 门诊人次数</t>
  </si>
  <si>
    <t xml:space="preserve">    4.3 大病保险覆盖人数</t>
  </si>
  <si>
    <t xml:space="preserve">    4.3.1  大病保险覆盖人数占参保缴费人数比例（%）</t>
  </si>
  <si>
    <t>[大病保险覆盖人数占参保缴费人数比例]=[大病保险覆盖人数]÷[参保缴费人数]×100%</t>
  </si>
  <si>
    <t xml:space="preserve">    4.4 新冠疫苗接种人次数</t>
  </si>
  <si>
    <t xml:space="preserve">   4.5.1   个人缴费标准</t>
  </si>
  <si>
    <t xml:space="preserve">   4.5.2   财政补贴标准</t>
  </si>
  <si>
    <t>[财政补贴标准]根据当地政策规定手工补充填写，按照各档次及缴费人数占比加权平均计算</t>
  </si>
  <si>
    <t xml:space="preserve">   4.5.3   大病保险筹资标准</t>
  </si>
  <si>
    <t>[人均个人缴费]=[基本医疗保险费收入]÷[参保缴费人数]</t>
  </si>
  <si>
    <t xml:space="preserve">    5.1.1   人均城乡医疗救助资助收入</t>
  </si>
  <si>
    <t>[人均城乡医疗救助资助收入]=[城乡医疗救助资助收入]÷[财政代缴人数]</t>
  </si>
  <si>
    <t xml:space="preserve">    5.1.2   人均财政代缴收入</t>
  </si>
  <si>
    <t>[人均财政代缴收入]=[财政为困难人员代缴收入]÷[城乡医疗救助资助参保人数]</t>
  </si>
  <si>
    <t xml:space="preserve">    5.2   人均财政补助</t>
  </si>
  <si>
    <t>[人均财政补助]=[按规定标准补助收入]÷[参保缴费人数]</t>
  </si>
  <si>
    <t xml:space="preserve">    5.2.1   人均财政补助与补助标准差额</t>
  </si>
  <si>
    <t>[人均财政补助]-[ 财政补贴标准]</t>
  </si>
  <si>
    <t xml:space="preserve">    5.3   人均大病保险筹资水平</t>
  </si>
  <si>
    <t xml:space="preserve">    5.3.1   人均大病保险筹资水平与筹资标准差额</t>
  </si>
  <si>
    <t>[人均大病保险筹资水平]-[ 大病保险筹资标准]</t>
  </si>
  <si>
    <t xml:space="preserve">    5.4  财政补助资金按规定标准到位情况（%）</t>
  </si>
  <si>
    <t>[ 财政补助资金按规定标准到位情况]=[按规定标准补助收入]÷{[参保缴费人数]×[财政补贴标准]}×100%</t>
  </si>
  <si>
    <t>2021年工伤保险基金预算预计执行数核对分析</t>
  </si>
  <si>
    <t xml:space="preserve">社预审11表 </t>
  </si>
  <si>
    <t>2021年7月起，我省正式实行统收统支的省级统筹，预算由省局统一编制省级预算，不再单独编制县市级级预算</t>
  </si>
  <si>
    <t xml:space="preserve">    2.1.1   工伤保险费收入</t>
  </si>
  <si>
    <t xml:space="preserve">    2.1.3   工伤保险待遇支出</t>
  </si>
  <si>
    <t xml:space="preserve">    2.1.3.1   职业伤害保障待遇支出（试点）</t>
  </si>
  <si>
    <t xml:space="preserve">    2.1.4   劳动能力鉴定支出</t>
  </si>
  <si>
    <t xml:space="preserve">    2.1.5   工伤预防费用支出</t>
  </si>
  <si>
    <t xml:space="preserve">    3.1.1 工伤保险费收入</t>
  </si>
  <si>
    <t xml:space="preserve">    3.2.1 工伤保险待遇支出</t>
  </si>
  <si>
    <t xml:space="preserve">    3.2.1.1 职业伤害保障待遇支出（试点）</t>
  </si>
  <si>
    <t xml:space="preserve">    3.2.2 劳动能力鉴定支出</t>
  </si>
  <si>
    <t xml:space="preserve">    3.2.3 工伤预防费用支出</t>
  </si>
  <si>
    <t xml:space="preserve">    3.5 缴费基数总额</t>
  </si>
  <si>
    <t xml:space="preserve">    3.6 享受工伤保险待遇全年累计人数</t>
  </si>
  <si>
    <t xml:space="preserve">    4.1.1 工伤保险费收入</t>
  </si>
  <si>
    <t xml:space="preserve">    4.1.1.1 政策性减征免征</t>
  </si>
  <si>
    <t xml:space="preserve">    4.2.1 工伤保险待遇支出</t>
  </si>
  <si>
    <t xml:space="preserve">    4.2.1.1 职业伤害保障待遇支出（试点）</t>
  </si>
  <si>
    <t xml:space="preserve">    4.2.2 劳动能力鉴定支出</t>
  </si>
  <si>
    <t xml:space="preserve">    4.2.3 工伤预防费用支出</t>
  </si>
  <si>
    <t xml:space="preserve">    4.5 缴费基数总额</t>
  </si>
  <si>
    <t xml:space="preserve">    4.6 享受工伤保险待遇全年累计人数</t>
  </si>
  <si>
    <t>2022年度工伤保险基金预算审核情况</t>
  </si>
  <si>
    <t>社预审12表</t>
  </si>
  <si>
    <t xml:space="preserve">    1.1.1   工伤保险费收入</t>
  </si>
  <si>
    <t xml:space="preserve">    1.1.1.1 缴纳当年工伤保险费</t>
  </si>
  <si>
    <t xml:space="preserve">    1.1.1.1.1 按缴费基数缴纳的工伤保险费</t>
  </si>
  <si>
    <t xml:space="preserve">    1.1.1.1.2 按单项工程造价等缴纳的工伤保险费</t>
  </si>
  <si>
    <t xml:space="preserve">    1.1.1.1.3 其他缴纳</t>
  </si>
  <si>
    <t xml:space="preserve">    1.1.2.1 财政补贴收入与一般公共预算核对</t>
  </si>
  <si>
    <t xml:space="preserve">    2.1.1   工伤保险待遇支出</t>
  </si>
  <si>
    <t xml:space="preserve">   2.1.1.1 人均工伤保险待遇支出</t>
  </si>
  <si>
    <t>[人均工伤保险待遇支出]=[工伤保险待遇支出]÷[享受工伤保险待遇全年累计人数]</t>
  </si>
  <si>
    <t xml:space="preserve">    2.1.1.2 职业伤害保障待遇支出（试点）</t>
  </si>
  <si>
    <t>2022年试点地区填列，2022年非试点地区及2021年一般无数据。</t>
  </si>
  <si>
    <t xml:space="preserve">    2.1.2   劳动能力鉴定支出</t>
  </si>
  <si>
    <t xml:space="preserve">    2.1.3  工伤预防费用支出</t>
  </si>
  <si>
    <t xml:space="preserve">    2.1.4   其他支出</t>
  </si>
  <si>
    <t xml:space="preserve">    4.3 享受工伤保险待遇全年累计人数</t>
  </si>
  <si>
    <t xml:space="preserve">    4.3.1  享受工伤保险待遇全年累计人数占参保人数比例（%）</t>
  </si>
  <si>
    <t>[享受工伤保险待遇全年累计人数占参保人数比例]=[享受工伤保险待遇全年累计人数]÷[参保人数]×100%</t>
  </si>
  <si>
    <t xml:space="preserve">    4.4  缴费基数总额</t>
  </si>
  <si>
    <t xml:space="preserve">   4.4.3   人均缴费基数</t>
  </si>
  <si>
    <t>[人均缴费基数]=[缴费基数总额]÷[缴费人数]</t>
  </si>
  <si>
    <t xml:space="preserve">   4.4.4  人均缴费基数占统筹地区职工平均工资（%）</t>
  </si>
  <si>
    <t>[人均缴费基数占统筹地区职工平均工资]=[人均缴费基数]÷[统筹地区职工平均工资]×100%</t>
  </si>
  <si>
    <t>[缴费费率]=[按缴费基数缴纳的工伤保险费]÷[缴费基数总额]</t>
  </si>
  <si>
    <t xml:space="preserve">    5.2  工伤预防费用占上年工伤保险费比例(%)</t>
  </si>
  <si>
    <t>[工伤预防费用占上年工伤保险费比例]=[工伤预防费用]÷[上年工伤保险费收入]×100%</t>
  </si>
  <si>
    <t>2021年失业保险基金预算预计执行数核对分析</t>
  </si>
  <si>
    <t xml:space="preserve">社预审13表 </t>
  </si>
  <si>
    <t>2022年1月起，我省正式实行统收统支的省级统筹，预算由省局统一编制省级预算，不再单独编制县市级级预算</t>
  </si>
  <si>
    <t xml:space="preserve">    2.1.1   失业保险费收入</t>
  </si>
  <si>
    <t xml:space="preserve">    2.1.3   失业保险金支出</t>
  </si>
  <si>
    <t xml:space="preserve">    2.1.4   基本医疗保险费支出</t>
  </si>
  <si>
    <t xml:space="preserve">    2.1.5   丧葬补助金和抚恤金支出</t>
  </si>
  <si>
    <t xml:space="preserve">    2.1.6   职业培训和职业介绍补贴支出</t>
  </si>
  <si>
    <t xml:space="preserve">    2.1.7   其他费用支出</t>
  </si>
  <si>
    <t xml:space="preserve">    2.1.8   稳岗返还支出</t>
  </si>
  <si>
    <t xml:space="preserve">    2.1.9   技能提升补贴支出</t>
  </si>
  <si>
    <t xml:space="preserve">    2.1.10   其他支出</t>
  </si>
  <si>
    <t xml:space="preserve">    3.1.1 失业保险费收入</t>
  </si>
  <si>
    <t xml:space="preserve">    3.2.1 失业保险金支出</t>
  </si>
  <si>
    <t xml:space="preserve">    3.2.2 基本医疗保险费支出</t>
  </si>
  <si>
    <t xml:space="preserve">    3.2.4 职业培训和职业介绍补贴支出</t>
  </si>
  <si>
    <t xml:space="preserve">    3.2.5 其他费用支出</t>
  </si>
  <si>
    <t xml:space="preserve">    3.2.6 稳岗返还支出</t>
  </si>
  <si>
    <t xml:space="preserve">    3.2.7 技能提升补贴支出</t>
  </si>
  <si>
    <t xml:space="preserve">    3.2.8 其他支出</t>
  </si>
  <si>
    <t xml:space="preserve">    3.4 实际缴费人数</t>
  </si>
  <si>
    <t xml:space="preserve">    3.6 全年领取失业保险金人月数</t>
  </si>
  <si>
    <t xml:space="preserve">    3.7 代缴医疗保险人月数</t>
  </si>
  <si>
    <t xml:space="preserve">    4.1.1 失业保险费收入</t>
  </si>
  <si>
    <t xml:space="preserve">    4.2.1 失业保险金支出</t>
  </si>
  <si>
    <t xml:space="preserve">    4.2.2 基本医疗保险费支出</t>
  </si>
  <si>
    <t xml:space="preserve">    4.2.3 丧葬补助金和抚恤金支出</t>
  </si>
  <si>
    <t xml:space="preserve">    4.2.4 职业培训和职业介绍补贴支出</t>
  </si>
  <si>
    <t xml:space="preserve">    4.2.5 其他费用支出</t>
  </si>
  <si>
    <t xml:space="preserve">    4.2.6 稳岗返还支出</t>
  </si>
  <si>
    <t xml:space="preserve">    4.2.7 技能提升补贴支出</t>
  </si>
  <si>
    <t xml:space="preserve">    4.2.8 其他支出</t>
  </si>
  <si>
    <t xml:space="preserve">    4.4 实际缴费人数</t>
  </si>
  <si>
    <t xml:space="preserve">    4.6 全年领取失业保险金人月数</t>
  </si>
  <si>
    <t xml:space="preserve">    4.7 代缴医疗保险人月数</t>
  </si>
  <si>
    <t>2022年度失业保险基金预算审核情况</t>
  </si>
  <si>
    <t>社预审14表</t>
  </si>
  <si>
    <t>我省失业保险已经实行全省统筹，统收统支，预算由省一级编报，县一级无需遍报</t>
  </si>
  <si>
    <t xml:space="preserve">    1.1.1   失业保险费收入</t>
  </si>
  <si>
    <t xml:space="preserve">    2.1.1   失业保险金支出</t>
  </si>
  <si>
    <t xml:space="preserve">   2.1.1.1 月人均失业保险金支出</t>
  </si>
  <si>
    <t>[月人均失业保险金支出]=[失业保险金支出]÷[全年领取失业保险金人月数]</t>
  </si>
  <si>
    <t xml:space="preserve">    2.1.2 基本医疗保险费支出</t>
  </si>
  <si>
    <t xml:space="preserve">    2.1.2.1 月人均基本医疗保险费支出</t>
  </si>
  <si>
    <t>[人均基本医疗保险费支出]=[基本医疗保险费支出]÷[代缴医疗保险人月数]</t>
  </si>
  <si>
    <t xml:space="preserve">    2.1.3 丧葬补助和抚恤金支出</t>
  </si>
  <si>
    <t xml:space="preserve">    2.1.3.1 人均丧葬补助和抚恤金支出</t>
  </si>
  <si>
    <t>[人均丧葬补助和抚恤金支出]=[丧葬补助和抚恤金支出]÷[失业期间死亡参保人数]</t>
  </si>
  <si>
    <t xml:space="preserve">    2.1.4   职业培训和职业介绍补贴支出</t>
  </si>
  <si>
    <t xml:space="preserve">    2.1.5  其他费用支出</t>
  </si>
  <si>
    <t xml:space="preserve">    2.1.5.1  农民合同制工人一次性生活补助金</t>
  </si>
  <si>
    <t>需手工补充数据</t>
  </si>
  <si>
    <t xml:space="preserve">    2.1.5.2 价格临时补贴支出</t>
  </si>
  <si>
    <t xml:space="preserve">    2.1.5.3 其他促进就业支出</t>
  </si>
  <si>
    <t xml:space="preserve">    2.1.5.4 其他费用-其他</t>
  </si>
  <si>
    <t xml:space="preserve">    2.1.6  稳岗返还支出</t>
  </si>
  <si>
    <t xml:space="preserve">    2.1.6.1  人均稳岗返还支出</t>
  </si>
  <si>
    <t xml:space="preserve">    2.1.7  技能提升补贴支出</t>
  </si>
  <si>
    <t xml:space="preserve">    2.1.7.1  人均技能提升补贴支出</t>
  </si>
  <si>
    <t xml:space="preserve">    2.1.8   其他支出</t>
  </si>
  <si>
    <t xml:space="preserve">    2.1.8.1   失业补助金支出</t>
  </si>
  <si>
    <t xml:space="preserve">    2.1.8.2   临时生活补助支出</t>
  </si>
  <si>
    <t xml:space="preserve">    2.1.8.3   其他支出-其他</t>
  </si>
  <si>
    <t>[其他支出-其他]如有数据应进行说明</t>
  </si>
  <si>
    <t xml:space="preserve">    4.1.1   农民合同制工人参保人数</t>
  </si>
  <si>
    <t xml:space="preserve">    4.2 实际缴费人数</t>
  </si>
  <si>
    <t xml:space="preserve">    4.2.1  缴费人数占剔除农民合同制工人参保人数后比例（%）</t>
  </si>
  <si>
    <t>[缴费人数占剔除农民合同制工人参保人数后比例]=[实际缴费人数]÷{[参保人数]-[农民合同制工人参保人数]}×100%</t>
  </si>
  <si>
    <t xml:space="preserve">    4.3 全年领取失业保险金人月数</t>
  </si>
  <si>
    <t xml:space="preserve">    4.4 代缴医疗保险人月数</t>
  </si>
  <si>
    <t xml:space="preserve">    4.5 失业期间死亡参保人数</t>
  </si>
  <si>
    <t xml:space="preserve">    4.6 享受稳岗返还企业参加失业保险人数</t>
  </si>
  <si>
    <t xml:space="preserve">    4.7 享受技能提升补贴人数</t>
  </si>
  <si>
    <t xml:space="preserve">    4.8.1  单位缴费基数总额</t>
  </si>
  <si>
    <t xml:space="preserve">    4.8.2  个人缴费基数总额</t>
  </si>
  <si>
    <t xml:space="preserve">   4.8.3   人均缴费基数</t>
  </si>
  <si>
    <t xml:space="preserve">   4.8.4  人均缴费基数占统筹地区职工平均工资（%）</t>
  </si>
</sst>
</file>

<file path=xl/styles.xml><?xml version="1.0" encoding="utf-8"?>
<styleSheet xmlns="http://schemas.openxmlformats.org/spreadsheetml/2006/main">
  <numFmts count="14">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 numFmtId="176" formatCode="#,##0.00_ ;\-#,##0.00;;"/>
    <numFmt numFmtId="177" formatCode="0.00%;\-0.00%"/>
    <numFmt numFmtId="178" formatCode="0.00_ ;\-0.00"/>
    <numFmt numFmtId="179" formatCode="#,##0.00_ ;\-#,##0.00"/>
    <numFmt numFmtId="180" formatCode="0.00_ ;[Red]\-0.00\ "/>
    <numFmt numFmtId="181" formatCode="0%;\-0%"/>
    <numFmt numFmtId="182" formatCode="#,##0_ ;\-#,##0;;"/>
    <numFmt numFmtId="183" formatCode="&quot;￥&quot;0.00;&quot;￥&quot;\-0.00"/>
    <numFmt numFmtId="184" formatCode="0_ ;\-0;;"/>
    <numFmt numFmtId="185" formatCode="#,##0_ ;\-#,##0"/>
  </numFmts>
  <fonts count="33">
    <font>
      <sz val="11"/>
      <color indexed="63"/>
      <name val="Calibri"/>
      <family val="2"/>
      <charset val="134"/>
    </font>
    <font>
      <sz val="12"/>
      <name val="宋体"/>
      <charset val="134"/>
    </font>
    <font>
      <sz val="10"/>
      <name val="宋体"/>
      <charset val="134"/>
    </font>
    <font>
      <sz val="29"/>
      <color indexed="8"/>
      <name val="宋体"/>
      <charset val="1"/>
    </font>
    <font>
      <sz val="9"/>
      <color indexed="8"/>
      <name val="宋体"/>
      <charset val="1"/>
    </font>
    <font>
      <b/>
      <sz val="9"/>
      <color indexed="8"/>
      <name val="宋体"/>
      <charset val="1"/>
    </font>
    <font>
      <sz val="9"/>
      <color indexed="10"/>
      <name val="宋体"/>
      <charset val="1"/>
    </font>
    <font>
      <sz val="27"/>
      <color indexed="8"/>
      <name val="宋体"/>
      <charset val="1"/>
    </font>
    <font>
      <sz val="10"/>
      <color indexed="8"/>
      <name val="宋体"/>
      <charset val="1"/>
    </font>
    <font>
      <sz val="10"/>
      <name val="宋体"/>
      <charset val="1"/>
    </font>
    <font>
      <b/>
      <sz val="10"/>
      <color indexed="8"/>
      <name val="宋体"/>
      <charset val="1"/>
    </font>
    <font>
      <sz val="10"/>
      <color indexed="10"/>
      <name val="宋体"/>
      <charset val="1"/>
    </font>
    <font>
      <sz val="11"/>
      <color indexed="8"/>
      <name val="宋体"/>
      <charset val="1"/>
    </font>
    <font>
      <sz val="11"/>
      <color indexed="10"/>
      <name val="宋体"/>
      <charset val="1"/>
    </font>
    <font>
      <sz val="11"/>
      <color indexed="8"/>
      <name val="仿宋"/>
      <charset val="1"/>
    </font>
    <font>
      <b/>
      <sz val="29"/>
      <color indexed="8"/>
      <name val="宋体"/>
      <charset val="1"/>
    </font>
    <font>
      <sz val="12"/>
      <color indexed="8"/>
      <name val="宋体"/>
      <charset val="1"/>
    </font>
    <font>
      <b/>
      <sz val="12"/>
      <color indexed="8"/>
      <name val="宋体"/>
      <charset val="1"/>
    </font>
    <font>
      <sz val="12"/>
      <color indexed="8"/>
      <name val="@宋体"/>
      <charset val="1"/>
    </font>
    <font>
      <b/>
      <sz val="26"/>
      <color indexed="8"/>
      <name val="宋体"/>
      <charset val="1"/>
    </font>
    <font>
      <b/>
      <sz val="11"/>
      <color indexed="8"/>
      <name val="宋体"/>
      <charset val="1"/>
    </font>
    <font>
      <sz val="9"/>
      <color indexed="8"/>
      <name val="Arial"/>
      <charset val="1"/>
    </font>
    <font>
      <b/>
      <sz val="17"/>
      <color indexed="8"/>
      <name val="华文中宋"/>
      <charset val="1"/>
    </font>
    <font>
      <sz val="12"/>
      <name val="宋体"/>
      <charset val="1"/>
    </font>
    <font>
      <b/>
      <sz val="10"/>
      <name val="宋体"/>
      <charset val="1"/>
    </font>
    <font>
      <sz val="18"/>
      <color indexed="8"/>
      <name val="华文中宋"/>
      <charset val="1"/>
    </font>
    <font>
      <b/>
      <sz val="32"/>
      <color indexed="8"/>
      <name val="宋体"/>
      <charset val="1"/>
    </font>
    <font>
      <sz val="43"/>
      <color indexed="8"/>
      <name val="黑体"/>
      <charset val="1"/>
    </font>
    <font>
      <b/>
      <sz val="27"/>
      <color indexed="8"/>
      <name val="宋体"/>
      <charset val="1"/>
    </font>
    <font>
      <b/>
      <sz val="43"/>
      <color indexed="8"/>
      <name val="宋体"/>
      <charset val="1"/>
    </font>
    <font>
      <sz val="19"/>
      <color indexed="8"/>
      <name val="宋体"/>
      <charset val="1"/>
    </font>
    <font>
      <sz val="23"/>
      <color indexed="8"/>
      <name val="宋体"/>
      <charset val="1"/>
    </font>
    <font>
      <sz val="10"/>
      <color indexed="12"/>
      <name val="宋体"/>
      <charset val="1"/>
    </font>
  </fonts>
  <fills count="1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39"/>
        <bgColor indexed="64"/>
      </patternFill>
    </fill>
    <fill>
      <patternFill patternType="solid">
        <fgColor indexed="52"/>
        <bgColor indexed="64"/>
      </patternFill>
    </fill>
    <fill>
      <patternFill patternType="solid">
        <fgColor indexed="49"/>
        <bgColor indexed="64"/>
      </patternFill>
    </fill>
    <fill>
      <patternFill patternType="solid">
        <fgColor indexed="48"/>
        <bgColor indexed="64"/>
      </patternFill>
    </fill>
    <fill>
      <patternFill patternType="solid">
        <fgColor indexed="26"/>
        <bgColor indexed="64"/>
      </patternFill>
    </fill>
    <fill>
      <patternFill patternType="solid">
        <fgColor indexed="25"/>
        <bgColor indexed="64"/>
      </patternFill>
    </fill>
  </fills>
  <borders count="37">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top style="thin">
        <color indexed="8"/>
      </top>
      <bottom/>
      <diagonal/>
    </border>
    <border>
      <left style="thin">
        <color indexed="8"/>
      </left>
      <right style="thin">
        <color indexed="8"/>
      </right>
      <top style="thin">
        <color indexed="8"/>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8"/>
      </left>
      <right style="thin">
        <color indexed="64"/>
      </right>
      <top style="thin">
        <color indexed="8"/>
      </top>
      <bottom style="thin">
        <color indexed="8"/>
      </bottom>
      <diagonal/>
    </border>
    <border>
      <left style="thin">
        <color indexed="64"/>
      </left>
      <right style="thin">
        <color indexed="64"/>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64"/>
      </left>
      <right style="thin">
        <color indexed="8"/>
      </right>
      <top style="thin">
        <color indexed="64"/>
      </top>
      <bottom style="thin">
        <color indexed="8"/>
      </bottom>
      <diagonal/>
    </border>
    <border>
      <left style="thin">
        <color indexed="8"/>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right style="thin">
        <color indexed="8"/>
      </right>
      <top/>
      <bottom style="thin">
        <color indexed="64"/>
      </bottom>
      <diagonal/>
    </border>
    <border>
      <left/>
      <right style="thin">
        <color indexed="64"/>
      </right>
      <top/>
      <bottom/>
      <diagonal/>
    </border>
    <border>
      <left/>
      <right style="thin">
        <color indexed="64"/>
      </right>
      <top/>
      <bottom style="thin">
        <color indexed="8"/>
      </bottom>
      <diagonal/>
    </border>
    <border>
      <left style="thin">
        <color indexed="8"/>
      </left>
      <right style="thin">
        <color indexed="64"/>
      </right>
      <top style="thin">
        <color indexed="8"/>
      </top>
      <bottom style="thin">
        <color indexed="64"/>
      </bottom>
      <diagonal/>
    </border>
    <border>
      <left/>
      <right/>
      <top/>
      <bottom style="thin">
        <color indexed="64"/>
      </bottom>
      <diagonal/>
    </border>
    <border>
      <left/>
      <right style="thin">
        <color indexed="8"/>
      </right>
      <top/>
      <bottom/>
      <diagonal/>
    </border>
    <border>
      <left/>
      <right style="thin">
        <color indexed="8"/>
      </right>
      <top style="thin">
        <color indexed="8"/>
      </top>
      <bottom style="thin">
        <color indexed="64"/>
      </bottom>
      <diagonal/>
    </border>
    <border>
      <left style="thin">
        <color indexed="8"/>
      </left>
      <right style="thin">
        <color indexed="64"/>
      </right>
      <top/>
      <bottom style="thin">
        <color indexed="64"/>
      </bottom>
      <diagonal/>
    </border>
    <border>
      <left/>
      <right/>
      <top style="thin">
        <color indexed="64"/>
      </top>
      <bottom/>
      <diagonal/>
    </border>
    <border>
      <left/>
      <right style="thin">
        <color indexed="8"/>
      </right>
      <top style="thin">
        <color indexed="8"/>
      </top>
      <bottom style="thin">
        <color indexed="8"/>
      </bottom>
      <diagonal/>
    </border>
    <border>
      <left/>
      <right style="thin">
        <color indexed="8"/>
      </right>
      <top style="thin">
        <color indexed="64"/>
      </top>
      <bottom style="thin">
        <color indexed="64"/>
      </bottom>
      <diagonal/>
    </border>
    <border>
      <left/>
      <right style="thin">
        <color indexed="8"/>
      </right>
      <top style="thin">
        <color indexed="64"/>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8"/>
      </top>
      <bottom style="thin">
        <color indexed="8"/>
      </bottom>
      <diagonal/>
    </border>
    <border>
      <left style="thin">
        <color indexed="8"/>
      </left>
      <right style="thin">
        <color indexed="8"/>
      </right>
      <top/>
      <bottom style="thin">
        <color indexed="64"/>
      </bottom>
      <diagonal/>
    </border>
    <border>
      <left style="thin">
        <color indexed="8"/>
      </left>
      <right style="thin">
        <color indexed="64"/>
      </right>
      <top style="thin">
        <color indexed="64"/>
      </top>
      <bottom style="thin">
        <color indexed="8"/>
      </bottom>
      <diagonal/>
    </border>
    <border>
      <left style="thin">
        <color indexed="64"/>
      </left>
      <right style="thin">
        <color indexed="8"/>
      </right>
      <top style="thin">
        <color indexed="8"/>
      </top>
      <bottom style="thin">
        <color indexed="8"/>
      </bottom>
      <diagonal/>
    </border>
    <border>
      <left/>
      <right/>
      <top/>
      <bottom style="dashed">
        <color indexed="64"/>
      </bottom>
      <diagonal/>
    </border>
    <border>
      <left/>
      <right/>
      <top style="dashed">
        <color indexed="64"/>
      </top>
      <bottom/>
      <diagonal/>
    </border>
    <border>
      <left/>
      <right/>
      <top/>
      <bottom/>
      <diagonal/>
    </border>
  </borders>
  <cellStyleXfs count="6">
    <xf numFmtId="0" fontId="0" fillId="0" borderId="0">
      <alignment vertical="center"/>
    </xf>
    <xf numFmtId="43" fontId="1" fillId="0" borderId="36" applyFont="0" applyFill="0" applyBorder="0" applyAlignment="0" applyProtection="0">
      <alignment vertical="center"/>
    </xf>
    <xf numFmtId="44" fontId="1" fillId="0" borderId="36" applyFont="0" applyFill="0" applyBorder="0" applyAlignment="0" applyProtection="0">
      <alignment vertical="center"/>
    </xf>
    <xf numFmtId="41" fontId="1" fillId="0" borderId="36" applyFont="0" applyFill="0" applyBorder="0" applyAlignment="0" applyProtection="0">
      <alignment vertical="center"/>
    </xf>
    <xf numFmtId="9" fontId="1" fillId="0" borderId="36" applyFont="0" applyFill="0" applyBorder="0" applyAlignment="0" applyProtection="0">
      <alignment vertical="center"/>
    </xf>
    <xf numFmtId="42" fontId="1" fillId="0" borderId="36" applyFont="0" applyFill="0" applyBorder="0" applyAlignment="0" applyProtection="0">
      <alignment vertical="center"/>
    </xf>
  </cellStyleXfs>
  <cellXfs count="444">
    <xf numFmtId="0" fontId="0" fillId="0" borderId="0" xfId="0" applyAlignment="1"/>
    <xf numFmtId="0" fontId="2" fillId="0" borderId="0" xfId="0" applyFont="1" applyAlignment="1"/>
    <xf numFmtId="0" fontId="3" fillId="2" borderId="0" xfId="0" applyFont="1" applyFill="1" applyAlignment="1">
      <alignment horizontal="center" vertical="center"/>
    </xf>
    <xf numFmtId="0" fontId="4" fillId="2" borderId="0" xfId="0" applyFont="1" applyFill="1" applyAlignment="1"/>
    <xf numFmtId="0" fontId="4" fillId="2" borderId="1" xfId="0" applyFont="1" applyFill="1" applyBorder="1" applyAlignment="1">
      <alignment horizontal="left" vertical="center" wrapText="1"/>
    </xf>
    <xf numFmtId="0" fontId="4" fillId="2" borderId="1" xfId="0" applyFont="1" applyFill="1" applyBorder="1" applyAlignment="1"/>
    <xf numFmtId="0" fontId="5" fillId="2" borderId="2"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3" borderId="2" xfId="0" applyFont="1" applyFill="1" applyBorder="1" applyAlignment="1">
      <alignment horizontal="left" vertical="center" wrapText="1"/>
    </xf>
    <xf numFmtId="0" fontId="5" fillId="3" borderId="2" xfId="0" applyFont="1" applyFill="1" applyBorder="1" applyAlignment="1">
      <alignment horizontal="left" vertical="center"/>
    </xf>
    <xf numFmtId="0" fontId="4" fillId="2" borderId="2" xfId="0" applyFont="1" applyFill="1" applyBorder="1" applyAlignment="1"/>
    <xf numFmtId="0" fontId="4" fillId="2" borderId="2" xfId="0" applyFont="1" applyFill="1" applyBorder="1" applyAlignment="1">
      <alignment horizontal="left" vertical="center" wrapText="1"/>
    </xf>
    <xf numFmtId="0" fontId="4" fillId="2" borderId="2" xfId="0" applyFont="1" applyFill="1" applyBorder="1" applyAlignment="1">
      <alignment horizontal="center" vertical="center" wrapText="1"/>
    </xf>
    <xf numFmtId="0" fontId="4" fillId="2" borderId="2" xfId="0" applyFont="1" applyFill="1" applyBorder="1" applyAlignment="1">
      <alignment horizontal="left" vertical="center"/>
    </xf>
    <xf numFmtId="176" fontId="4" fillId="4" borderId="2" xfId="0" applyNumberFormat="1" applyFont="1" applyFill="1" applyBorder="1" applyAlignment="1">
      <alignment horizontal="right" vertical="center"/>
    </xf>
    <xf numFmtId="0" fontId="4" fillId="5" borderId="2" xfId="0" applyFont="1" applyFill="1" applyBorder="1" applyAlignment="1">
      <alignment horizontal="center" vertical="center"/>
    </xf>
    <xf numFmtId="0" fontId="4" fillId="5" borderId="2" xfId="0" applyFont="1" applyFill="1" applyBorder="1" applyAlignment="1">
      <alignment horizontal="right" vertical="center"/>
    </xf>
    <xf numFmtId="0" fontId="4" fillId="2" borderId="2" xfId="0" applyFont="1" applyFill="1" applyBorder="1" applyAlignment="1">
      <alignment horizontal="center" vertical="center"/>
    </xf>
    <xf numFmtId="177" fontId="4" fillId="5" borderId="2" xfId="0" applyNumberFormat="1" applyFont="1" applyFill="1" applyBorder="1" applyAlignment="1">
      <alignment horizontal="right" vertical="center"/>
    </xf>
    <xf numFmtId="49" fontId="6" fillId="2" borderId="2" xfId="0" applyNumberFormat="1" applyFont="1" applyFill="1" applyBorder="1" applyAlignment="1">
      <alignment horizontal="center" vertical="center" wrapText="1"/>
    </xf>
    <xf numFmtId="178" fontId="4" fillId="5" borderId="2" xfId="0" applyNumberFormat="1" applyFont="1" applyFill="1" applyBorder="1" applyAlignment="1">
      <alignment horizontal="right" vertical="center"/>
    </xf>
    <xf numFmtId="176" fontId="4" fillId="2" borderId="2" xfId="0" applyNumberFormat="1" applyFont="1" applyFill="1" applyBorder="1" applyAlignment="1">
      <alignment horizontal="right" vertical="center"/>
    </xf>
    <xf numFmtId="49" fontId="6" fillId="2" borderId="2" xfId="0" applyNumberFormat="1" applyFont="1" applyFill="1" applyBorder="1" applyAlignment="1">
      <alignment horizontal="left" vertical="center" wrapText="1"/>
    </xf>
    <xf numFmtId="0" fontId="4" fillId="5" borderId="2" xfId="0" applyFont="1" applyFill="1" applyBorder="1" applyAlignment="1"/>
    <xf numFmtId="0" fontId="4" fillId="2" borderId="0" xfId="0" applyFont="1" applyFill="1" applyAlignment="1">
      <alignment horizontal="right"/>
    </xf>
    <xf numFmtId="0" fontId="4" fillId="2" borderId="1" xfId="0" applyFont="1" applyFill="1" applyBorder="1" applyAlignment="1">
      <alignment horizontal="right"/>
    </xf>
    <xf numFmtId="49" fontId="4" fillId="2" borderId="2" xfId="0" applyNumberFormat="1" applyFont="1" applyFill="1" applyBorder="1" applyAlignment="1">
      <alignment horizontal="left"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6" fillId="2" borderId="2" xfId="0" applyFont="1" applyFill="1" applyBorder="1" applyAlignment="1">
      <alignment horizontal="center" vertical="center"/>
    </xf>
    <xf numFmtId="0" fontId="5" fillId="3" borderId="2" xfId="0" applyFont="1" applyFill="1" applyBorder="1" applyAlignment="1"/>
    <xf numFmtId="0" fontId="7" fillId="2" borderId="0" xfId="0" applyFont="1" applyFill="1" applyAlignment="1">
      <alignment horizontal="center" vertical="center"/>
    </xf>
    <xf numFmtId="0" fontId="4" fillId="2" borderId="0" xfId="0" applyFont="1" applyFill="1" applyAlignment="1">
      <alignment horizontal="right" vertical="center"/>
    </xf>
    <xf numFmtId="0" fontId="4" fillId="2" borderId="1" xfId="0" applyFont="1" applyFill="1" applyBorder="1" applyAlignment="1">
      <alignment horizontal="right" vertical="center"/>
    </xf>
    <xf numFmtId="0" fontId="5" fillId="2" borderId="3" xfId="0" applyFont="1" applyFill="1" applyBorder="1" applyAlignment="1">
      <alignment horizontal="center" vertical="center"/>
    </xf>
    <xf numFmtId="0" fontId="5" fillId="2" borderId="5" xfId="0" applyFont="1" applyFill="1" applyBorder="1" applyAlignment="1">
      <alignment horizontal="center" vertical="center"/>
    </xf>
    <xf numFmtId="0" fontId="4" fillId="3" borderId="2" xfId="0" applyFont="1" applyFill="1" applyBorder="1" applyAlignment="1"/>
    <xf numFmtId="0" fontId="5" fillId="5"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5" xfId="0" applyFont="1" applyFill="1" applyBorder="1" applyAlignment="1">
      <alignment horizontal="left" vertical="center" wrapText="1"/>
    </xf>
    <xf numFmtId="179" fontId="4" fillId="5" borderId="2" xfId="0" applyNumberFormat="1" applyFont="1" applyFill="1" applyBorder="1" applyAlignment="1">
      <alignment horizontal="right" vertical="center"/>
    </xf>
    <xf numFmtId="0" fontId="4" fillId="2" borderId="6" xfId="0" applyFont="1" applyFill="1" applyBorder="1" applyAlignment="1"/>
    <xf numFmtId="0" fontId="4" fillId="4" borderId="6" xfId="0" applyFont="1" applyFill="1" applyBorder="1" applyAlignment="1">
      <alignment horizontal="right" vertical="center"/>
    </xf>
    <xf numFmtId="0" fontId="4" fillId="5" borderId="6" xfId="0" applyFont="1" applyFill="1" applyBorder="1" applyAlignment="1">
      <alignment horizontal="right" vertical="center"/>
    </xf>
    <xf numFmtId="0" fontId="4" fillId="2" borderId="6" xfId="0" applyFont="1" applyFill="1" applyBorder="1" applyAlignment="1">
      <alignment horizontal="center" vertical="center"/>
    </xf>
    <xf numFmtId="176" fontId="4" fillId="2" borderId="2" xfId="0" applyNumberFormat="1" applyFont="1" applyFill="1" applyBorder="1" applyAlignment="1">
      <alignment horizontal="right" vertical="center" wrapText="1"/>
    </xf>
    <xf numFmtId="0" fontId="4" fillId="2" borderId="7" xfId="0" applyFont="1" applyFill="1" applyBorder="1" applyAlignment="1">
      <alignment horizontal="left" vertical="center" wrapText="1"/>
    </xf>
    <xf numFmtId="0" fontId="4" fillId="2" borderId="7" xfId="0" applyFont="1" applyFill="1" applyBorder="1" applyAlignment="1">
      <alignment horizontal="center" vertical="center" wrapText="1"/>
    </xf>
    <xf numFmtId="0" fontId="4" fillId="2" borderId="7" xfId="0" applyFont="1" applyFill="1" applyBorder="1" applyAlignment="1">
      <alignment horizontal="left" vertical="center"/>
    </xf>
    <xf numFmtId="0" fontId="4" fillId="2" borderId="7" xfId="0" applyFont="1" applyFill="1" applyBorder="1" applyAlignment="1"/>
    <xf numFmtId="0" fontId="8" fillId="2" borderId="8" xfId="0" applyFont="1" applyFill="1" applyBorder="1" applyAlignment="1">
      <alignment horizontal="center" vertical="center" wrapText="1"/>
    </xf>
    <xf numFmtId="0" fontId="8" fillId="2" borderId="9" xfId="0" applyFont="1" applyFill="1" applyBorder="1">
      <alignment vertical="center"/>
    </xf>
    <xf numFmtId="178" fontId="4" fillId="5" borderId="10" xfId="0" applyNumberFormat="1" applyFont="1" applyFill="1" applyBorder="1" applyAlignment="1">
      <alignment horizontal="right" vertical="center"/>
    </xf>
    <xf numFmtId="0" fontId="9" fillId="2" borderId="8" xfId="0" applyFont="1" applyFill="1" applyBorder="1" applyAlignment="1"/>
    <xf numFmtId="0" fontId="9" fillId="2" borderId="8" xfId="0" applyFont="1" applyFill="1" applyBorder="1" applyAlignment="1">
      <alignment horizontal="center" vertical="center" wrapText="1"/>
    </xf>
    <xf numFmtId="0" fontId="9" fillId="2" borderId="11" xfId="0" applyFont="1" applyFill="1" applyBorder="1" applyAlignment="1"/>
    <xf numFmtId="176" fontId="4" fillId="4" borderId="2" xfId="0" applyNumberFormat="1" applyFont="1" applyFill="1" applyBorder="1" applyAlignment="1">
      <alignment horizontal="right" vertical="center" wrapText="1"/>
    </xf>
    <xf numFmtId="49" fontId="6" fillId="2" borderId="7" xfId="0" applyNumberFormat="1" applyFont="1" applyFill="1" applyBorder="1" applyAlignment="1">
      <alignment horizontal="center" vertical="center" wrapText="1"/>
    </xf>
    <xf numFmtId="176" fontId="4" fillId="4" borderId="7" xfId="0" applyNumberFormat="1" applyFont="1" applyFill="1" applyBorder="1" applyAlignment="1">
      <alignment horizontal="right" vertical="center"/>
    </xf>
    <xf numFmtId="0" fontId="4" fillId="5" borderId="7" xfId="0" applyFont="1" applyFill="1" applyBorder="1" applyAlignment="1">
      <alignment horizontal="center" vertical="center"/>
    </xf>
    <xf numFmtId="178" fontId="4" fillId="5" borderId="7" xfId="0" applyNumberFormat="1" applyFont="1" applyFill="1" applyBorder="1" applyAlignment="1">
      <alignment horizontal="right" vertical="center"/>
    </xf>
    <xf numFmtId="0" fontId="4" fillId="2" borderId="12" xfId="0" applyFont="1" applyFill="1" applyBorder="1" applyAlignment="1">
      <alignment horizontal="left" vertical="center" wrapText="1"/>
    </xf>
    <xf numFmtId="0" fontId="4" fillId="2" borderId="12" xfId="0" applyFont="1" applyFill="1" applyBorder="1" applyAlignment="1">
      <alignment horizontal="center" vertical="center" wrapText="1"/>
    </xf>
    <xf numFmtId="0" fontId="4" fillId="2" borderId="12" xfId="0" applyFont="1" applyFill="1" applyBorder="1" applyAlignment="1">
      <alignment horizontal="left" vertical="center"/>
    </xf>
    <xf numFmtId="176" fontId="4" fillId="4" borderId="12" xfId="0" applyNumberFormat="1" applyFont="1" applyFill="1" applyBorder="1" applyAlignment="1">
      <alignment horizontal="right" vertical="center"/>
    </xf>
    <xf numFmtId="0" fontId="4" fillId="5" borderId="12" xfId="0" applyFont="1" applyFill="1" applyBorder="1" applyAlignment="1">
      <alignment horizontal="center" vertical="center"/>
    </xf>
    <xf numFmtId="0" fontId="4" fillId="5" borderId="12" xfId="0" applyFont="1" applyFill="1" applyBorder="1" applyAlignment="1">
      <alignment horizontal="right" vertical="center"/>
    </xf>
    <xf numFmtId="0" fontId="4" fillId="2" borderId="12" xfId="0" applyFont="1" applyFill="1" applyBorder="1" applyAlignment="1">
      <alignment horizontal="center" vertical="center"/>
    </xf>
    <xf numFmtId="49" fontId="4" fillId="2" borderId="7" xfId="0" applyNumberFormat="1" applyFont="1" applyFill="1" applyBorder="1" applyAlignment="1">
      <alignment horizontal="left" vertical="center" wrapText="1"/>
    </xf>
    <xf numFmtId="180" fontId="4" fillId="5" borderId="2" xfId="0" applyNumberFormat="1" applyFont="1" applyFill="1" applyBorder="1" applyAlignment="1">
      <alignment horizontal="righ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2" borderId="5" xfId="0" applyFont="1" applyFill="1" applyBorder="1" applyAlignment="1">
      <alignment horizontal="left" vertical="center"/>
    </xf>
    <xf numFmtId="179" fontId="4" fillId="5" borderId="2" xfId="0" applyNumberFormat="1" applyFont="1" applyFill="1" applyBorder="1" applyAlignment="1">
      <alignment horizontal="right" vertical="center" wrapText="1"/>
    </xf>
    <xf numFmtId="0" fontId="4" fillId="5" borderId="2" xfId="0" applyFont="1" applyFill="1" applyBorder="1" applyAlignment="1">
      <alignment horizontal="right" vertical="center" wrapText="1"/>
    </xf>
    <xf numFmtId="178" fontId="4" fillId="5" borderId="2" xfId="0" applyNumberFormat="1" applyFont="1" applyFill="1" applyBorder="1" applyAlignment="1">
      <alignment horizontal="right" vertical="center" wrapText="1"/>
    </xf>
    <xf numFmtId="177" fontId="4" fillId="5" borderId="2" xfId="0" applyNumberFormat="1" applyFont="1" applyFill="1" applyBorder="1" applyAlignment="1">
      <alignment horizontal="right" vertical="center" wrapText="1"/>
    </xf>
    <xf numFmtId="0" fontId="4" fillId="2" borderId="0" xfId="0" applyFont="1" applyFill="1" applyAlignment="1">
      <alignment horizontal="center" vertical="center"/>
    </xf>
    <xf numFmtId="0" fontId="4" fillId="2" borderId="1" xfId="0" applyFont="1" applyFill="1" applyBorder="1" applyAlignment="1">
      <alignment horizontal="center" vertical="center"/>
    </xf>
    <xf numFmtId="0" fontId="3" fillId="2" borderId="0" xfId="0" applyFont="1" applyFill="1" applyAlignment="1">
      <alignment horizontal="left" vertical="center"/>
    </xf>
    <xf numFmtId="179" fontId="4" fillId="2" borderId="2" xfId="0" applyNumberFormat="1" applyFont="1" applyFill="1" applyBorder="1" applyAlignment="1">
      <alignment horizontal="right" vertical="center"/>
    </xf>
    <xf numFmtId="0" fontId="5" fillId="3" borderId="2" xfId="0" applyFont="1" applyFill="1" applyBorder="1" applyAlignment="1">
      <alignment horizontal="left"/>
    </xf>
    <xf numFmtId="0" fontId="4" fillId="3" borderId="2" xfId="0" applyFont="1" applyFill="1" applyBorder="1" applyAlignment="1">
      <alignment horizontal="center" vertical="center"/>
    </xf>
    <xf numFmtId="0" fontId="4" fillId="2" borderId="0" xfId="0" applyFont="1" applyFill="1" applyAlignment="1">
      <alignment horizontal="center"/>
    </xf>
    <xf numFmtId="0" fontId="4" fillId="2" borderId="1" xfId="0" applyFont="1" applyFill="1" applyBorder="1" applyAlignment="1">
      <alignment horizontal="center"/>
    </xf>
    <xf numFmtId="0" fontId="4" fillId="2" borderId="2" xfId="0" applyFont="1" applyFill="1" applyBorder="1" applyAlignment="1">
      <alignment horizontal="center"/>
    </xf>
    <xf numFmtId="179" fontId="4" fillId="4" borderId="2" xfId="0" applyNumberFormat="1" applyFont="1" applyFill="1" applyBorder="1" applyAlignment="1">
      <alignment horizontal="right" vertical="center"/>
    </xf>
    <xf numFmtId="49" fontId="4" fillId="2" borderId="2" xfId="0" applyNumberFormat="1" applyFont="1" applyFill="1" applyBorder="1" applyAlignment="1">
      <alignment horizontal="center" vertical="center" wrapText="1"/>
    </xf>
    <xf numFmtId="0" fontId="4" fillId="2" borderId="6" xfId="0" applyFont="1" applyFill="1" applyBorder="1" applyAlignment="1">
      <alignment horizontal="left" vertical="center"/>
    </xf>
    <xf numFmtId="0" fontId="4" fillId="2" borderId="6" xfId="0" applyFont="1" applyFill="1" applyBorder="1" applyAlignment="1">
      <alignment horizontal="right" vertical="center"/>
    </xf>
    <xf numFmtId="0" fontId="4" fillId="2" borderId="6" xfId="0" applyFont="1" applyFill="1" applyBorder="1" applyAlignment="1">
      <alignment horizontal="center"/>
    </xf>
    <xf numFmtId="181" fontId="4" fillId="5" borderId="2" xfId="0" applyNumberFormat="1" applyFont="1" applyFill="1" applyBorder="1" applyAlignment="1">
      <alignment horizontal="right" vertical="center"/>
    </xf>
    <xf numFmtId="0" fontId="4" fillId="2" borderId="10" xfId="0" applyFont="1" applyFill="1" applyBorder="1" applyAlignment="1">
      <alignment horizontal="left" vertical="center"/>
    </xf>
    <xf numFmtId="176" fontId="4" fillId="2" borderId="9" xfId="0" applyNumberFormat="1" applyFont="1" applyFill="1" applyBorder="1" applyAlignment="1">
      <alignment horizontal="right" vertical="center"/>
    </xf>
    <xf numFmtId="176" fontId="4" fillId="2" borderId="13" xfId="0" applyNumberFormat="1" applyFont="1" applyFill="1" applyBorder="1" applyAlignment="1">
      <alignment horizontal="right" vertical="center"/>
    </xf>
    <xf numFmtId="177" fontId="4" fillId="5" borderId="7" xfId="0" applyNumberFormat="1" applyFont="1" applyFill="1" applyBorder="1" applyAlignment="1">
      <alignment horizontal="right" vertical="center"/>
    </xf>
    <xf numFmtId="0" fontId="8" fillId="2" borderId="8" xfId="0" applyFont="1" applyFill="1" applyBorder="1">
      <alignment vertical="center"/>
    </xf>
    <xf numFmtId="176" fontId="4" fillId="4" borderId="8" xfId="0" applyNumberFormat="1" applyFont="1" applyFill="1" applyBorder="1" applyAlignment="1">
      <alignment horizontal="right" vertical="center"/>
    </xf>
    <xf numFmtId="0" fontId="4" fillId="5" borderId="8" xfId="0" applyFont="1" applyFill="1" applyBorder="1" applyAlignment="1">
      <alignment horizontal="center" vertical="center"/>
    </xf>
    <xf numFmtId="177" fontId="4" fillId="5" borderId="8" xfId="0" applyNumberFormat="1" applyFont="1" applyFill="1" applyBorder="1" applyAlignment="1">
      <alignment horizontal="right" vertical="center"/>
    </xf>
    <xf numFmtId="0" fontId="9" fillId="2" borderId="8" xfId="0" applyFont="1" applyFill="1" applyBorder="1" applyAlignment="1">
      <alignment horizontal="center"/>
    </xf>
    <xf numFmtId="0" fontId="9" fillId="2" borderId="11" xfId="0" applyFont="1" applyFill="1" applyBorder="1" applyAlignment="1">
      <alignment horizontal="center"/>
    </xf>
    <xf numFmtId="177" fontId="4" fillId="5" borderId="9" xfId="0" applyNumberFormat="1" applyFont="1" applyFill="1" applyBorder="1" applyAlignment="1">
      <alignment horizontal="right" vertical="center"/>
    </xf>
    <xf numFmtId="176" fontId="4" fillId="2" borderId="8" xfId="0" applyNumberFormat="1" applyFont="1" applyFill="1" applyBorder="1" applyAlignment="1">
      <alignment horizontal="right" vertical="center"/>
    </xf>
    <xf numFmtId="176" fontId="4" fillId="4" borderId="14" xfId="0" applyNumberFormat="1" applyFont="1" applyFill="1" applyBorder="1" applyAlignment="1">
      <alignment horizontal="right" vertical="center"/>
    </xf>
    <xf numFmtId="0" fontId="4" fillId="5" borderId="15" xfId="0" applyFont="1" applyFill="1" applyBorder="1" applyAlignment="1">
      <alignment horizontal="center" vertical="center"/>
    </xf>
    <xf numFmtId="0" fontId="4" fillId="2" borderId="8" xfId="0" applyFont="1" applyFill="1" applyBorder="1" applyAlignment="1">
      <alignment horizontal="left" vertical="center"/>
    </xf>
    <xf numFmtId="0" fontId="4" fillId="2" borderId="8" xfId="0" applyFont="1" applyFill="1" applyBorder="1" applyAlignment="1">
      <alignment vertical="center" wrapText="1"/>
    </xf>
    <xf numFmtId="0" fontId="4" fillId="2" borderId="9" xfId="0" applyFont="1" applyFill="1" applyBorder="1" applyAlignment="1">
      <alignment horizontal="left" vertical="center"/>
    </xf>
    <xf numFmtId="0" fontId="4" fillId="5" borderId="10" xfId="0" applyFont="1" applyFill="1" applyBorder="1" applyAlignment="1">
      <alignment horizontal="center" vertical="center"/>
    </xf>
    <xf numFmtId="0" fontId="4" fillId="2" borderId="11" xfId="0" applyFont="1" applyFill="1" applyBorder="1" applyAlignment="1">
      <alignment horizontal="center"/>
    </xf>
    <xf numFmtId="0" fontId="4" fillId="5" borderId="7" xfId="0" applyFont="1" applyFill="1" applyBorder="1" applyAlignment="1">
      <alignment horizontal="right" vertical="center"/>
    </xf>
    <xf numFmtId="0" fontId="4" fillId="2" borderId="11" xfId="0" applyFont="1" applyFill="1" applyBorder="1" applyAlignment="1">
      <alignment horizontal="right" vertical="center"/>
    </xf>
    <xf numFmtId="0" fontId="8" fillId="2" borderId="0" xfId="0" applyFont="1" applyFill="1" applyAlignment="1"/>
    <xf numFmtId="49" fontId="8" fillId="2" borderId="1" xfId="0" applyNumberFormat="1" applyFont="1" applyFill="1" applyBorder="1" applyAlignment="1">
      <alignment horizontal="left" vertical="center" wrapText="1"/>
    </xf>
    <xf numFmtId="0" fontId="8" fillId="2" borderId="1" xfId="0" applyFont="1" applyFill="1" applyBorder="1" applyAlignment="1"/>
    <xf numFmtId="0" fontId="10" fillId="2" borderId="2" xfId="0" applyFont="1" applyFill="1" applyBorder="1" applyAlignment="1">
      <alignment horizontal="center" vertical="center"/>
    </xf>
    <xf numFmtId="0" fontId="10" fillId="2" borderId="2" xfId="0" applyFont="1" applyFill="1" applyBorder="1" applyAlignment="1">
      <alignment horizontal="center" vertical="center" wrapText="1"/>
    </xf>
    <xf numFmtId="0" fontId="10" fillId="3" borderId="2" xfId="0" applyFont="1" applyFill="1" applyBorder="1" applyAlignment="1">
      <alignment horizontal="left" vertical="center" wrapText="1"/>
    </xf>
    <xf numFmtId="0" fontId="10" fillId="3" borderId="2" xfId="0" applyFont="1" applyFill="1" applyBorder="1" applyAlignment="1">
      <alignment horizontal="left" vertical="center"/>
    </xf>
    <xf numFmtId="0" fontId="8" fillId="2" borderId="2" xfId="0" applyFont="1" applyFill="1" applyBorder="1" applyAlignment="1"/>
    <xf numFmtId="0" fontId="8" fillId="2" borderId="2" xfId="0" applyFont="1" applyFill="1" applyBorder="1" applyAlignment="1">
      <alignment horizontal="left" vertical="center" wrapText="1"/>
    </xf>
    <xf numFmtId="0" fontId="8" fillId="2" borderId="2" xfId="0" applyFont="1" applyFill="1" applyBorder="1" applyAlignment="1">
      <alignment horizontal="center" vertical="center" wrapText="1"/>
    </xf>
    <xf numFmtId="0" fontId="8" fillId="2" borderId="2" xfId="0" applyFont="1" applyFill="1" applyBorder="1" applyAlignment="1">
      <alignment horizontal="left" vertical="center"/>
    </xf>
    <xf numFmtId="176" fontId="8" fillId="4" borderId="2" xfId="0" applyNumberFormat="1" applyFont="1" applyFill="1" applyBorder="1" applyAlignment="1">
      <alignment horizontal="right" vertical="center"/>
    </xf>
    <xf numFmtId="0" fontId="8" fillId="5" borderId="2" xfId="0" applyFont="1" applyFill="1" applyBorder="1" applyAlignment="1">
      <alignment horizontal="center" vertical="center"/>
    </xf>
    <xf numFmtId="0" fontId="8" fillId="5" borderId="2" xfId="0" applyFont="1" applyFill="1" applyBorder="1" applyAlignment="1">
      <alignment horizontal="right" vertical="center"/>
    </xf>
    <xf numFmtId="0" fontId="8" fillId="2" borderId="2" xfId="0" applyFont="1" applyFill="1" applyBorder="1" applyAlignment="1">
      <alignment horizontal="center" vertical="center"/>
    </xf>
    <xf numFmtId="177" fontId="8" fillId="5" borderId="2" xfId="0" applyNumberFormat="1" applyFont="1" applyFill="1" applyBorder="1" applyAlignment="1">
      <alignment horizontal="right" vertical="center"/>
    </xf>
    <xf numFmtId="0" fontId="11" fillId="2" borderId="2" xfId="0" applyFont="1" applyFill="1" applyBorder="1" applyAlignment="1">
      <alignment horizontal="center" vertical="center"/>
    </xf>
    <xf numFmtId="0" fontId="10" fillId="3" borderId="2" xfId="0" applyFont="1" applyFill="1" applyBorder="1" applyAlignment="1"/>
    <xf numFmtId="178" fontId="8" fillId="5" borderId="2" xfId="0" applyNumberFormat="1" applyFont="1" applyFill="1" applyBorder="1" applyAlignment="1">
      <alignment horizontal="right" vertical="center"/>
    </xf>
    <xf numFmtId="0" fontId="8" fillId="2" borderId="0" xfId="0" applyFont="1" applyFill="1" applyAlignment="1">
      <alignment horizontal="right"/>
    </xf>
    <xf numFmtId="0" fontId="8" fillId="2" borderId="1" xfId="0" applyFont="1" applyFill="1" applyBorder="1" applyAlignment="1">
      <alignment horizontal="right"/>
    </xf>
    <xf numFmtId="49" fontId="8" fillId="2" borderId="2" xfId="0" applyNumberFormat="1" applyFont="1" applyFill="1" applyBorder="1" applyAlignment="1">
      <alignment horizontal="left" vertical="center" wrapText="1"/>
    </xf>
    <xf numFmtId="0" fontId="10" fillId="2" borderId="2" xfId="0" applyFont="1" applyFill="1" applyBorder="1" applyAlignment="1">
      <alignment horizontal="right" vertical="center"/>
    </xf>
    <xf numFmtId="0" fontId="8" fillId="5" borderId="2" xfId="0" applyFont="1" applyFill="1" applyBorder="1" applyAlignment="1"/>
    <xf numFmtId="179" fontId="8" fillId="5" borderId="2" xfId="0" applyNumberFormat="1" applyFont="1" applyFill="1" applyBorder="1" applyAlignment="1">
      <alignment horizontal="right" vertical="center"/>
    </xf>
    <xf numFmtId="182" fontId="8" fillId="4" borderId="2" xfId="0" applyNumberFormat="1" applyFont="1" applyFill="1" applyBorder="1" applyAlignment="1">
      <alignment horizontal="right" vertical="center"/>
    </xf>
    <xf numFmtId="0" fontId="8" fillId="2" borderId="6" xfId="0" applyFont="1" applyFill="1" applyBorder="1" applyAlignment="1"/>
    <xf numFmtId="0" fontId="8" fillId="2" borderId="6" xfId="0" applyFont="1" applyFill="1" applyBorder="1" applyAlignment="1">
      <alignment horizontal="left" vertical="center"/>
    </xf>
    <xf numFmtId="0" fontId="8" fillId="2" borderId="6" xfId="0" applyFont="1" applyFill="1" applyBorder="1" applyAlignment="1">
      <alignment horizontal="right" vertical="center"/>
    </xf>
    <xf numFmtId="0" fontId="9" fillId="2" borderId="0" xfId="0" applyFont="1" applyFill="1" applyAlignment="1"/>
    <xf numFmtId="0" fontId="8" fillId="2" borderId="0" xfId="0" applyFont="1" applyFill="1" applyAlignment="1">
      <alignment horizontal="right" vertical="center"/>
    </xf>
    <xf numFmtId="0" fontId="9" fillId="2" borderId="1" xfId="0" applyFont="1" applyFill="1" applyBorder="1" applyAlignment="1"/>
    <xf numFmtId="0" fontId="8" fillId="2" borderId="1" xfId="0" applyFont="1" applyFill="1" applyBorder="1" applyAlignment="1">
      <alignment horizontal="right" vertical="center"/>
    </xf>
    <xf numFmtId="0" fontId="9" fillId="2" borderId="16" xfId="0" applyFont="1" applyFill="1" applyBorder="1" applyAlignment="1"/>
    <xf numFmtId="0" fontId="8" fillId="3" borderId="2" xfId="0" applyFont="1" applyFill="1" applyBorder="1" applyAlignment="1"/>
    <xf numFmtId="0" fontId="8" fillId="2" borderId="10" xfId="0" applyFont="1" applyFill="1" applyBorder="1" applyAlignment="1">
      <alignment horizontal="left" vertical="center"/>
    </xf>
    <xf numFmtId="0" fontId="8" fillId="2" borderId="9" xfId="0" applyFont="1" applyFill="1" applyBorder="1" applyAlignment="1">
      <alignment horizontal="center" vertical="center" wrapText="1"/>
    </xf>
    <xf numFmtId="0" fontId="10" fillId="5" borderId="2" xfId="0" applyFont="1" applyFill="1" applyBorder="1" applyAlignment="1">
      <alignment horizontal="center" vertical="center"/>
    </xf>
    <xf numFmtId="0" fontId="9" fillId="2" borderId="9" xfId="0" applyFont="1" applyFill="1" applyBorder="1" applyAlignment="1">
      <alignment horizontal="center" vertical="center"/>
    </xf>
    <xf numFmtId="179" fontId="8" fillId="2" borderId="2" xfId="0" applyNumberFormat="1" applyFont="1" applyFill="1" applyBorder="1" applyAlignment="1">
      <alignment horizontal="right" vertical="center" wrapText="1"/>
    </xf>
    <xf numFmtId="183" fontId="8" fillId="5" borderId="2" xfId="0" applyNumberFormat="1" applyFont="1" applyFill="1" applyBorder="1" applyAlignment="1">
      <alignment horizontal="right" vertical="center"/>
    </xf>
    <xf numFmtId="0" fontId="8" fillId="2" borderId="9" xfId="0" applyFont="1" applyFill="1" applyBorder="1" applyAlignment="1">
      <alignment horizontal="center" vertical="center"/>
    </xf>
    <xf numFmtId="0" fontId="11" fillId="2" borderId="7" xfId="0" applyFont="1" applyFill="1" applyBorder="1" applyAlignment="1">
      <alignment horizontal="center" vertical="center"/>
    </xf>
    <xf numFmtId="0" fontId="8" fillId="2" borderId="17" xfId="0" applyFont="1" applyFill="1" applyBorder="1" applyAlignment="1">
      <alignment horizontal="left" vertical="center"/>
    </xf>
    <xf numFmtId="0" fontId="8" fillId="5" borderId="10" xfId="0" applyFont="1" applyFill="1" applyBorder="1" applyAlignment="1">
      <alignment horizontal="right" vertical="center"/>
    </xf>
    <xf numFmtId="0" fontId="9" fillId="2" borderId="17" xfId="0" applyFont="1" applyFill="1" applyBorder="1" applyAlignment="1">
      <alignment horizontal="left" vertical="center"/>
    </xf>
    <xf numFmtId="0" fontId="9" fillId="2" borderId="18" xfId="0" applyFont="1" applyFill="1" applyBorder="1" applyAlignment="1">
      <alignment horizontal="left" vertical="center"/>
    </xf>
    <xf numFmtId="0" fontId="8" fillId="2" borderId="12" xfId="0" applyFont="1" applyFill="1" applyBorder="1" applyAlignment="1">
      <alignment horizontal="center" vertical="center"/>
    </xf>
    <xf numFmtId="0" fontId="8" fillId="2" borderId="10" xfId="0" applyFont="1" applyFill="1" applyBorder="1" applyAlignment="1">
      <alignment horizontal="left" vertical="center" wrapText="1"/>
    </xf>
    <xf numFmtId="0" fontId="8" fillId="2" borderId="7" xfId="0" applyFont="1" applyFill="1" applyBorder="1" applyAlignment="1">
      <alignment horizontal="left" vertical="center"/>
    </xf>
    <xf numFmtId="0" fontId="9" fillId="2" borderId="19" xfId="0" applyFont="1" applyFill="1" applyBorder="1" applyAlignment="1"/>
    <xf numFmtId="0" fontId="8" fillId="2" borderId="9" xfId="0" applyFont="1" applyFill="1" applyBorder="1" applyAlignment="1"/>
    <xf numFmtId="0" fontId="8" fillId="2" borderId="8" xfId="0" applyFont="1" applyFill="1" applyBorder="1" applyAlignment="1">
      <alignment horizontal="left" vertical="center"/>
    </xf>
    <xf numFmtId="0" fontId="9" fillId="2" borderId="11" xfId="0" applyFont="1" applyFill="1" applyBorder="1" applyAlignment="1">
      <alignment horizontal="left" vertical="center"/>
    </xf>
    <xf numFmtId="0" fontId="9" fillId="2" borderId="8" xfId="0" applyFont="1" applyFill="1" applyBorder="1" applyAlignment="1">
      <alignment horizontal="center" vertical="center"/>
    </xf>
    <xf numFmtId="0" fontId="8" fillId="2" borderId="13" xfId="0" applyFont="1" applyFill="1" applyBorder="1" applyAlignment="1"/>
    <xf numFmtId="0" fontId="8" fillId="2" borderId="10" xfId="0" applyFont="1" applyFill="1" applyBorder="1" applyAlignment="1">
      <alignment horizontal="center" vertical="center"/>
    </xf>
    <xf numFmtId="49" fontId="8" fillId="2" borderId="7" xfId="0" applyNumberFormat="1" applyFont="1" applyFill="1" applyBorder="1" applyAlignment="1">
      <alignment horizontal="left" vertical="center" wrapText="1"/>
    </xf>
    <xf numFmtId="49" fontId="8" fillId="2" borderId="12" xfId="0" applyNumberFormat="1" applyFont="1" applyFill="1" applyBorder="1" applyAlignment="1">
      <alignment horizontal="left" vertical="center" wrapText="1"/>
    </xf>
    <xf numFmtId="0" fontId="8" fillId="4" borderId="6" xfId="0" applyFont="1" applyFill="1" applyBorder="1" applyAlignment="1">
      <alignment horizontal="right" vertical="center"/>
    </xf>
    <xf numFmtId="0" fontId="8" fillId="5" borderId="6" xfId="0" applyFont="1" applyFill="1" applyBorder="1" applyAlignment="1">
      <alignment horizontal="right" vertical="center"/>
    </xf>
    <xf numFmtId="0" fontId="8" fillId="2" borderId="6" xfId="0" applyFont="1" applyFill="1" applyBorder="1" applyAlignment="1">
      <alignment horizontal="center" vertical="center"/>
    </xf>
    <xf numFmtId="0" fontId="3" fillId="2" borderId="20"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8" xfId="0" applyFont="1" applyFill="1" applyBorder="1" applyAlignment="1">
      <alignment horizontal="left" vertical="center"/>
    </xf>
    <xf numFmtId="0" fontId="12" fillId="2" borderId="8" xfId="0" applyFont="1" applyFill="1" applyBorder="1" applyAlignment="1">
      <alignment horizontal="center" vertical="center" wrapText="1"/>
    </xf>
    <xf numFmtId="0" fontId="12" fillId="4" borderId="8" xfId="0" applyFont="1" applyFill="1" applyBorder="1" applyAlignment="1">
      <alignment horizontal="left" vertical="center"/>
    </xf>
    <xf numFmtId="0" fontId="12" fillId="4" borderId="8" xfId="0" applyFont="1" applyFill="1" applyBorder="1" applyAlignment="1">
      <alignment horizontal="center" vertical="center"/>
    </xf>
    <xf numFmtId="182" fontId="12" fillId="4" borderId="8" xfId="0" applyNumberFormat="1" applyFont="1" applyFill="1" applyBorder="1" applyAlignment="1">
      <alignment horizontal="right" vertical="center"/>
    </xf>
    <xf numFmtId="176" fontId="12" fillId="4" borderId="8" xfId="0" applyNumberFormat="1" applyFont="1" applyFill="1" applyBorder="1" applyAlignment="1">
      <alignment horizontal="right" vertical="center"/>
    </xf>
    <xf numFmtId="0" fontId="12" fillId="6" borderId="8" xfId="0" applyFont="1" applyFill="1" applyBorder="1" applyAlignment="1">
      <alignment horizontal="left" vertical="center"/>
    </xf>
    <xf numFmtId="0" fontId="12" fillId="6" borderId="8" xfId="0" applyFont="1" applyFill="1" applyBorder="1" applyAlignment="1">
      <alignment horizontal="center" vertical="center"/>
    </xf>
    <xf numFmtId="0" fontId="12" fillId="7" borderId="8" xfId="0" applyFont="1" applyFill="1" applyBorder="1" applyAlignment="1">
      <alignment horizontal="left" vertical="center"/>
    </xf>
    <xf numFmtId="0" fontId="12" fillId="7" borderId="8" xfId="0" applyFont="1" applyFill="1" applyBorder="1" applyAlignment="1">
      <alignment horizontal="center" vertical="center"/>
    </xf>
    <xf numFmtId="0" fontId="12" fillId="2" borderId="12" xfId="0" applyFont="1" applyFill="1" applyBorder="1" applyAlignment="1">
      <alignment horizontal="center" vertical="center" wrapText="1"/>
    </xf>
    <xf numFmtId="0" fontId="12" fillId="2" borderId="12" xfId="0" applyFont="1" applyFill="1" applyBorder="1" applyAlignment="1">
      <alignment horizontal="center" vertical="center"/>
    </xf>
    <xf numFmtId="0" fontId="12" fillId="4" borderId="12" xfId="0" applyFont="1" applyFill="1" applyBorder="1" applyAlignment="1">
      <alignment horizontal="left" vertical="center"/>
    </xf>
    <xf numFmtId="0" fontId="12" fillId="4" borderId="12" xfId="0" applyFont="1" applyFill="1" applyBorder="1" applyAlignment="1">
      <alignment horizontal="center" vertical="center"/>
    </xf>
    <xf numFmtId="176" fontId="12" fillId="4" borderId="12" xfId="0" applyNumberFormat="1" applyFont="1" applyFill="1" applyBorder="1" applyAlignment="1">
      <alignment horizontal="right" vertical="center"/>
    </xf>
    <xf numFmtId="0" fontId="12" fillId="2" borderId="2" xfId="0" applyFont="1" applyFill="1" applyBorder="1" applyAlignment="1">
      <alignment horizontal="center" vertical="center"/>
    </xf>
    <xf numFmtId="0" fontId="12" fillId="2" borderId="2" xfId="0" applyFont="1" applyFill="1" applyBorder="1" applyAlignment="1">
      <alignment horizontal="left" vertical="center"/>
    </xf>
    <xf numFmtId="176" fontId="12" fillId="4" borderId="2" xfId="0" applyNumberFormat="1" applyFont="1" applyFill="1" applyBorder="1" applyAlignment="1">
      <alignment horizontal="right" vertical="center"/>
    </xf>
    <xf numFmtId="0" fontId="13" fillId="2" borderId="2" xfId="0" applyFont="1" applyFill="1" applyBorder="1" applyAlignment="1">
      <alignment horizontal="center" vertical="center"/>
    </xf>
    <xf numFmtId="176" fontId="12" fillId="2" borderId="2" xfId="0" applyNumberFormat="1" applyFont="1" applyFill="1" applyBorder="1" applyAlignment="1">
      <alignment horizontal="right" vertical="center"/>
    </xf>
    <xf numFmtId="0" fontId="12" fillId="6" borderId="2" xfId="0" applyFont="1" applyFill="1" applyBorder="1" applyAlignment="1">
      <alignment horizontal="left" vertical="center"/>
    </xf>
    <xf numFmtId="0" fontId="12" fillId="6" borderId="2" xfId="0" applyFont="1" applyFill="1" applyBorder="1" applyAlignment="1">
      <alignment horizontal="center" vertical="center"/>
    </xf>
    <xf numFmtId="0" fontId="12" fillId="7" borderId="2" xfId="0" applyFont="1" applyFill="1" applyBorder="1" applyAlignment="1">
      <alignment horizontal="left" vertical="center"/>
    </xf>
    <xf numFmtId="0" fontId="12" fillId="7" borderId="2" xfId="0" applyFont="1" applyFill="1" applyBorder="1" applyAlignment="1">
      <alignment horizontal="center" vertical="center"/>
    </xf>
    <xf numFmtId="0" fontId="12" fillId="2" borderId="2" xfId="0" applyFont="1" applyFill="1" applyBorder="1" applyAlignment="1">
      <alignment horizontal="center" vertical="center" wrapText="1"/>
    </xf>
    <xf numFmtId="0" fontId="12" fillId="4" borderId="2" xfId="0" applyFont="1" applyFill="1" applyBorder="1" applyAlignment="1">
      <alignment horizontal="left" vertical="center"/>
    </xf>
    <xf numFmtId="0" fontId="12" fillId="4" borderId="2" xfId="0" applyFont="1" applyFill="1" applyBorder="1" applyAlignment="1">
      <alignment horizontal="center" vertical="center"/>
    </xf>
    <xf numFmtId="0" fontId="13" fillId="2" borderId="2" xfId="0" applyFont="1" applyFill="1" applyBorder="1" applyAlignment="1">
      <alignment horizontal="center" vertical="center" wrapText="1"/>
    </xf>
    <xf numFmtId="0" fontId="9" fillId="2" borderId="21" xfId="0" applyFont="1" applyFill="1" applyBorder="1" applyAlignment="1"/>
    <xf numFmtId="0" fontId="14" fillId="2" borderId="2" xfId="0" applyFont="1" applyFill="1" applyBorder="1" applyAlignment="1">
      <alignment horizontal="center" vertical="center" wrapText="1"/>
    </xf>
    <xf numFmtId="0" fontId="14" fillId="8" borderId="2" xfId="0" applyFont="1" applyFill="1" applyBorder="1" applyAlignment="1">
      <alignment horizontal="left" vertical="center" wrapText="1"/>
    </xf>
    <xf numFmtId="0" fontId="14" fillId="8" borderId="2" xfId="0" applyFont="1" applyFill="1" applyBorder="1" applyAlignment="1">
      <alignment horizontal="center" vertical="center" wrapText="1"/>
    </xf>
    <xf numFmtId="182" fontId="14" fillId="4" borderId="2" xfId="0" applyNumberFormat="1" applyFont="1" applyFill="1" applyBorder="1" applyAlignment="1">
      <alignment horizontal="right" vertical="center" wrapText="1"/>
    </xf>
    <xf numFmtId="0" fontId="14" fillId="2" borderId="2" xfId="0" applyFont="1" applyFill="1" applyBorder="1" applyAlignment="1">
      <alignment horizontal="left" vertical="center" wrapText="1"/>
    </xf>
    <xf numFmtId="176" fontId="14" fillId="4" borderId="2" xfId="0" applyNumberFormat="1" applyFont="1" applyFill="1" applyBorder="1" applyAlignment="1">
      <alignment horizontal="right" vertical="center" wrapText="1"/>
    </xf>
    <xf numFmtId="0" fontId="14" fillId="9" borderId="2" xfId="0" applyFont="1" applyFill="1" applyBorder="1" applyAlignment="1">
      <alignment horizontal="left" vertical="center" wrapText="1"/>
    </xf>
    <xf numFmtId="0" fontId="14" fillId="9" borderId="2" xfId="0" applyFont="1" applyFill="1" applyBorder="1" applyAlignment="1">
      <alignment horizontal="center" vertical="center" wrapText="1"/>
    </xf>
    <xf numFmtId="0" fontId="14" fillId="7" borderId="2" xfId="0" applyFont="1" applyFill="1" applyBorder="1" applyAlignment="1">
      <alignment horizontal="left" vertical="center" wrapText="1"/>
    </xf>
    <xf numFmtId="0" fontId="14" fillId="7" borderId="2" xfId="0" applyFont="1" applyFill="1" applyBorder="1" applyAlignment="1">
      <alignment horizontal="center" vertical="center" wrapText="1"/>
    </xf>
    <xf numFmtId="0" fontId="14" fillId="8" borderId="2" xfId="0" applyFont="1" applyFill="1" applyBorder="1" applyAlignment="1">
      <alignment vertical="center" wrapText="1"/>
    </xf>
    <xf numFmtId="0" fontId="14" fillId="2" borderId="2" xfId="0" applyFont="1" applyFill="1" applyBorder="1" applyAlignment="1">
      <alignment vertical="center" wrapText="1"/>
    </xf>
    <xf numFmtId="0" fontId="8" fillId="2" borderId="21" xfId="0" applyFont="1" applyFill="1" applyBorder="1" applyAlignment="1"/>
    <xf numFmtId="176" fontId="14" fillId="8" borderId="2" xfId="0" applyNumberFormat="1" applyFont="1" applyFill="1" applyBorder="1" applyAlignment="1">
      <alignment horizontal="right" vertical="center" wrapText="1"/>
    </xf>
    <xf numFmtId="0" fontId="14" fillId="9" borderId="2" xfId="0" applyFont="1" applyFill="1" applyBorder="1" applyAlignment="1">
      <alignment vertical="center" wrapText="1"/>
    </xf>
    <xf numFmtId="0" fontId="14" fillId="2" borderId="3" xfId="0" applyFont="1" applyFill="1" applyBorder="1" applyAlignment="1">
      <alignment horizontal="center" vertical="center" wrapText="1"/>
    </xf>
    <xf numFmtId="0" fontId="14" fillId="2" borderId="5" xfId="0" applyFont="1" applyFill="1" applyBorder="1" applyAlignment="1">
      <alignment horizontal="center" vertical="center" wrapText="1"/>
    </xf>
    <xf numFmtId="49" fontId="15" fillId="2" borderId="0" xfId="0" applyNumberFormat="1" applyFont="1" applyFill="1" applyAlignment="1">
      <alignment horizontal="center" vertical="center"/>
    </xf>
    <xf numFmtId="0" fontId="15" fillId="2" borderId="0" xfId="0" applyFont="1" applyFill="1" applyAlignment="1">
      <alignment horizontal="center" vertical="center"/>
    </xf>
    <xf numFmtId="49" fontId="16" fillId="2" borderId="1" xfId="0" applyNumberFormat="1" applyFont="1" applyFill="1" applyBorder="1">
      <alignment vertical="center"/>
    </xf>
    <xf numFmtId="49" fontId="16" fillId="2" borderId="1" xfId="0" applyNumberFormat="1" applyFont="1" applyFill="1" applyBorder="1" applyAlignment="1">
      <alignment horizontal="center" vertical="center"/>
    </xf>
    <xf numFmtId="49" fontId="16" fillId="2" borderId="1" xfId="0" applyNumberFormat="1" applyFont="1" applyFill="1" applyBorder="1" applyAlignment="1">
      <alignment horizontal="right" vertical="center"/>
    </xf>
    <xf numFmtId="49" fontId="17" fillId="2" borderId="2" xfId="0" applyNumberFormat="1" applyFont="1" applyFill="1" applyBorder="1" applyAlignment="1">
      <alignment horizontal="center" vertical="center"/>
    </xf>
    <xf numFmtId="49" fontId="17" fillId="2" borderId="22" xfId="0" applyNumberFormat="1" applyFont="1" applyFill="1" applyBorder="1" applyAlignment="1">
      <alignment horizontal="center" vertical="center"/>
    </xf>
    <xf numFmtId="49" fontId="17" fillId="2" borderId="7" xfId="0" applyNumberFormat="1" applyFont="1" applyFill="1" applyBorder="1" applyAlignment="1">
      <alignment horizontal="center" vertical="center"/>
    </xf>
    <xf numFmtId="49" fontId="16" fillId="2" borderId="2" xfId="0" applyNumberFormat="1" applyFont="1" applyFill="1" applyBorder="1">
      <alignment vertical="center"/>
    </xf>
    <xf numFmtId="49" fontId="16" fillId="2" borderId="2" xfId="0" applyNumberFormat="1" applyFont="1" applyFill="1" applyBorder="1" applyAlignment="1">
      <alignment horizontal="center" vertical="center"/>
    </xf>
    <xf numFmtId="49" fontId="18" fillId="2" borderId="7" xfId="0" applyNumberFormat="1" applyFont="1" applyFill="1" applyBorder="1" applyAlignment="1">
      <alignment horizontal="center" vertical="center"/>
    </xf>
    <xf numFmtId="49" fontId="18" fillId="2" borderId="23" xfId="0" applyNumberFormat="1" applyFont="1" applyFill="1" applyBorder="1" applyAlignment="1">
      <alignment horizontal="center" vertical="center"/>
    </xf>
    <xf numFmtId="49" fontId="8" fillId="2" borderId="8" xfId="0" applyNumberFormat="1" applyFont="1" applyFill="1" applyBorder="1" applyAlignment="1">
      <alignment vertical="center" wrapText="1"/>
    </xf>
    <xf numFmtId="49" fontId="8" fillId="2" borderId="8" xfId="0" applyNumberFormat="1" applyFont="1" applyFill="1" applyBorder="1" applyAlignment="1">
      <alignment horizontal="center" vertical="center"/>
    </xf>
    <xf numFmtId="182" fontId="18" fillId="2" borderId="8" xfId="0" applyNumberFormat="1" applyFont="1" applyFill="1" applyBorder="1" applyAlignment="1">
      <alignment horizontal="right" vertical="center"/>
    </xf>
    <xf numFmtId="49" fontId="16" fillId="2" borderId="7" xfId="0" applyNumberFormat="1" applyFont="1" applyFill="1" applyBorder="1" applyAlignment="1">
      <alignment vertical="center" wrapText="1"/>
    </xf>
    <xf numFmtId="49" fontId="16" fillId="2" borderId="19" xfId="0" applyNumberFormat="1" applyFont="1" applyFill="1" applyBorder="1" applyAlignment="1">
      <alignment horizontal="center" vertical="center"/>
    </xf>
    <xf numFmtId="49" fontId="8" fillId="2" borderId="8" xfId="0" applyNumberFormat="1" applyFont="1" applyFill="1" applyBorder="1">
      <alignment vertical="center"/>
    </xf>
    <xf numFmtId="0" fontId="8" fillId="2" borderId="8" xfId="0" applyFont="1" applyFill="1" applyBorder="1" applyAlignment="1">
      <alignment horizontal="center" vertical="center"/>
    </xf>
    <xf numFmtId="49" fontId="8" fillId="2" borderId="8" xfId="0" applyNumberFormat="1" applyFont="1" applyFill="1" applyBorder="1" applyAlignment="1">
      <alignment horizontal="left" vertical="center"/>
    </xf>
    <xf numFmtId="49" fontId="18" fillId="2" borderId="8" xfId="0" applyNumberFormat="1" applyFont="1" applyFill="1" applyBorder="1" applyAlignment="1">
      <alignment horizontal="center" vertical="center"/>
    </xf>
    <xf numFmtId="176" fontId="18" fillId="2" borderId="8" xfId="0" applyNumberFormat="1" applyFont="1" applyFill="1" applyBorder="1" applyAlignment="1">
      <alignment horizontal="right" vertical="center"/>
    </xf>
    <xf numFmtId="176" fontId="18" fillId="8" borderId="8" xfId="0" applyNumberFormat="1" applyFont="1" applyFill="1" applyBorder="1" applyAlignment="1">
      <alignment horizontal="right" vertical="center"/>
    </xf>
    <xf numFmtId="49" fontId="16" fillId="2" borderId="8" xfId="0" applyNumberFormat="1" applyFont="1" applyFill="1" applyBorder="1" applyAlignment="1">
      <alignment horizontal="center" vertical="center"/>
    </xf>
    <xf numFmtId="49" fontId="16" fillId="2" borderId="8" xfId="0" applyNumberFormat="1" applyFont="1" applyFill="1" applyBorder="1" applyAlignment="1">
      <alignment horizontal="left" vertical="center"/>
    </xf>
    <xf numFmtId="49" fontId="16" fillId="2" borderId="24" xfId="0" applyNumberFormat="1" applyFont="1" applyFill="1" applyBorder="1">
      <alignment vertical="center"/>
    </xf>
    <xf numFmtId="49" fontId="16" fillId="2" borderId="24" xfId="0" applyNumberFormat="1" applyFont="1" applyFill="1" applyBorder="1" applyAlignment="1">
      <alignment horizontal="center" vertical="center"/>
    </xf>
    <xf numFmtId="0" fontId="16" fillId="2" borderId="24" xfId="0" applyFont="1" applyFill="1" applyBorder="1">
      <alignment vertical="center"/>
    </xf>
    <xf numFmtId="0" fontId="16" fillId="2" borderId="24" xfId="0" applyFont="1" applyFill="1" applyBorder="1" applyAlignment="1">
      <alignment horizontal="right" vertical="center"/>
    </xf>
    <xf numFmtId="49" fontId="16" fillId="2" borderId="20" xfId="0" applyNumberFormat="1" applyFont="1" applyFill="1" applyBorder="1">
      <alignment vertical="center"/>
    </xf>
    <xf numFmtId="49" fontId="16" fillId="2" borderId="20" xfId="0" applyNumberFormat="1" applyFont="1" applyFill="1" applyBorder="1" applyAlignment="1">
      <alignment horizontal="right" vertical="center"/>
    </xf>
    <xf numFmtId="49" fontId="17" fillId="2" borderId="10" xfId="0" applyNumberFormat="1" applyFont="1" applyFill="1" applyBorder="1" applyAlignment="1">
      <alignment horizontal="center" vertical="center"/>
    </xf>
    <xf numFmtId="49" fontId="17" fillId="2" borderId="8" xfId="0" applyNumberFormat="1" applyFont="1" applyFill="1" applyBorder="1" applyAlignment="1">
      <alignment horizontal="center" vertical="center"/>
    </xf>
    <xf numFmtId="49" fontId="16" fillId="2" borderId="10" xfId="0" applyNumberFormat="1" applyFont="1" applyFill="1" applyBorder="1" applyAlignment="1">
      <alignment horizontal="center" vertical="center"/>
    </xf>
    <xf numFmtId="176" fontId="16" fillId="2" borderId="8" xfId="0" applyNumberFormat="1" applyFont="1" applyFill="1" applyBorder="1" applyAlignment="1">
      <alignment horizontal="right" vertical="center"/>
    </xf>
    <xf numFmtId="176" fontId="16" fillId="4" borderId="8" xfId="0" applyNumberFormat="1" applyFont="1" applyFill="1" applyBorder="1" applyAlignment="1">
      <alignment horizontal="right" vertical="center"/>
    </xf>
    <xf numFmtId="182" fontId="16" fillId="4" borderId="2" xfId="0" applyNumberFormat="1" applyFont="1" applyFill="1" applyBorder="1" applyAlignment="1">
      <alignment horizontal="right" vertical="center"/>
    </xf>
    <xf numFmtId="182" fontId="16" fillId="4" borderId="10" xfId="0" applyNumberFormat="1" applyFont="1" applyFill="1" applyBorder="1" applyAlignment="1">
      <alignment horizontal="right" vertical="center"/>
    </xf>
    <xf numFmtId="49" fontId="16" fillId="2" borderId="7" xfId="0" applyNumberFormat="1" applyFont="1" applyFill="1" applyBorder="1">
      <alignment vertical="center"/>
    </xf>
    <xf numFmtId="49" fontId="16" fillId="2" borderId="7" xfId="0" applyNumberFormat="1" applyFont="1" applyFill="1" applyBorder="1" applyAlignment="1">
      <alignment horizontal="center" vertical="center"/>
    </xf>
    <xf numFmtId="182" fontId="16" fillId="2" borderId="2" xfId="0" applyNumberFormat="1" applyFont="1" applyFill="1" applyBorder="1" applyAlignment="1">
      <alignment horizontal="right" vertical="center"/>
    </xf>
    <xf numFmtId="182" fontId="16" fillId="2" borderId="10" xfId="0" applyNumberFormat="1" applyFont="1" applyFill="1" applyBorder="1" applyAlignment="1">
      <alignment horizontal="right" vertical="center"/>
    </xf>
    <xf numFmtId="49" fontId="16" fillId="2" borderId="8" xfId="0" applyNumberFormat="1" applyFont="1" applyFill="1" applyBorder="1">
      <alignment vertical="center"/>
    </xf>
    <xf numFmtId="49" fontId="16" fillId="2" borderId="9" xfId="0" applyNumberFormat="1" applyFont="1" applyFill="1" applyBorder="1" applyAlignment="1">
      <alignment horizontal="center" vertical="center"/>
    </xf>
    <xf numFmtId="49" fontId="16" fillId="2" borderId="11" xfId="0" applyNumberFormat="1" applyFont="1" applyFill="1" applyBorder="1" applyAlignment="1">
      <alignment horizontal="center" vertical="center"/>
    </xf>
    <xf numFmtId="176" fontId="16" fillId="2" borderId="7" xfId="0" applyNumberFormat="1" applyFont="1" applyFill="1" applyBorder="1" applyAlignment="1">
      <alignment horizontal="right" vertical="center"/>
    </xf>
    <xf numFmtId="0" fontId="19" fillId="2" borderId="0" xfId="0" applyFont="1" applyFill="1" applyAlignment="1">
      <alignment horizontal="center" vertical="center" wrapText="1"/>
    </xf>
    <xf numFmtId="0" fontId="12" fillId="2" borderId="1" xfId="0" applyFont="1" applyFill="1" applyBorder="1">
      <alignment vertical="center"/>
    </xf>
    <xf numFmtId="0" fontId="12" fillId="2" borderId="1" xfId="0" applyFont="1" applyFill="1" applyBorder="1" applyAlignment="1">
      <alignment horizontal="center" vertical="center" wrapText="1"/>
    </xf>
    <xf numFmtId="0" fontId="12" fillId="2" borderId="1" xfId="0" applyFont="1" applyFill="1" applyBorder="1" applyAlignment="1">
      <alignment vertical="center" wrapText="1"/>
    </xf>
    <xf numFmtId="0" fontId="12" fillId="2" borderId="1" xfId="0" applyFont="1" applyFill="1" applyBorder="1" applyAlignment="1">
      <alignment horizontal="right" vertical="center"/>
    </xf>
    <xf numFmtId="0" fontId="20" fillId="2" borderId="2" xfId="0" applyFont="1" applyFill="1" applyBorder="1" applyAlignment="1">
      <alignment horizontal="center" vertical="center" wrapText="1"/>
    </xf>
    <xf numFmtId="0" fontId="20" fillId="2" borderId="2" xfId="0" applyFont="1" applyFill="1" applyBorder="1" applyAlignment="1">
      <alignment horizontal="center" vertical="center"/>
    </xf>
    <xf numFmtId="0" fontId="12" fillId="2" borderId="2" xfId="0" applyFont="1" applyFill="1" applyBorder="1" applyAlignment="1">
      <alignment horizontal="left" vertical="center" wrapText="1"/>
    </xf>
    <xf numFmtId="182" fontId="12" fillId="4" borderId="2" xfId="0" applyNumberFormat="1" applyFont="1" applyFill="1" applyBorder="1" applyAlignment="1">
      <alignment horizontal="right" vertical="center"/>
    </xf>
    <xf numFmtId="182" fontId="12" fillId="2" borderId="2" xfId="0" applyNumberFormat="1" applyFont="1" applyFill="1" applyBorder="1" applyAlignment="1">
      <alignment horizontal="right" vertical="center"/>
    </xf>
    <xf numFmtId="0" fontId="12" fillId="2" borderId="2" xfId="0" applyFont="1" applyFill="1" applyBorder="1">
      <alignment vertical="center"/>
    </xf>
    <xf numFmtId="0" fontId="21" fillId="2" borderId="0" xfId="0" applyFont="1" applyFill="1" applyAlignment="1"/>
    <xf numFmtId="0" fontId="12" fillId="2" borderId="6" xfId="0" applyFont="1" applyFill="1" applyBorder="1" applyAlignment="1">
      <alignment horizontal="right" vertical="center"/>
    </xf>
    <xf numFmtId="0" fontId="19" fillId="2" borderId="0" xfId="0" applyFont="1" applyFill="1" applyAlignment="1">
      <alignment horizontal="center" vertical="center"/>
    </xf>
    <xf numFmtId="0" fontId="12" fillId="2" borderId="0" xfId="0" applyFont="1" applyFill="1">
      <alignment vertical="center"/>
    </xf>
    <xf numFmtId="0" fontId="12" fillId="2" borderId="0" xfId="0" applyFont="1" applyFill="1" applyAlignment="1">
      <alignment horizontal="right" vertical="center"/>
    </xf>
    <xf numFmtId="49" fontId="12" fillId="2" borderId="1" xfId="0" applyNumberFormat="1" applyFont="1" applyFill="1" applyBorder="1" applyAlignment="1">
      <alignment horizontal="left" vertical="center" wrapText="1"/>
    </xf>
    <xf numFmtId="0" fontId="20" fillId="2" borderId="2" xfId="0" applyFont="1" applyFill="1" applyBorder="1">
      <alignment vertical="center"/>
    </xf>
    <xf numFmtId="176" fontId="12" fillId="4" borderId="2" xfId="0" applyNumberFormat="1" applyFont="1" applyFill="1" applyBorder="1" applyAlignment="1">
      <alignment horizontal="center" vertical="center"/>
    </xf>
    <xf numFmtId="176" fontId="12" fillId="2" borderId="2" xfId="0" applyNumberFormat="1" applyFont="1" applyFill="1" applyBorder="1" applyAlignment="1">
      <alignment horizontal="right" vertical="center" wrapText="1"/>
    </xf>
    <xf numFmtId="49" fontId="16" fillId="2" borderId="0" xfId="0" applyNumberFormat="1" applyFont="1" applyFill="1" applyAlignment="1">
      <alignment horizontal="center" vertical="center"/>
    </xf>
    <xf numFmtId="49" fontId="16" fillId="2" borderId="0" xfId="0" applyNumberFormat="1" applyFont="1" applyFill="1" applyAlignment="1">
      <alignment horizontal="right" vertical="center"/>
    </xf>
    <xf numFmtId="0" fontId="16" fillId="2" borderId="0" xfId="0" applyFont="1" applyFill="1" applyAlignment="1">
      <alignment horizontal="right" vertical="center"/>
    </xf>
    <xf numFmtId="176" fontId="16" fillId="2" borderId="2" xfId="0" applyNumberFormat="1" applyFont="1" applyFill="1" applyBorder="1" applyAlignment="1">
      <alignment horizontal="right" vertical="center"/>
    </xf>
    <xf numFmtId="49" fontId="16" fillId="2" borderId="25" xfId="0" applyNumberFormat="1" applyFont="1" applyFill="1" applyBorder="1">
      <alignment vertical="center"/>
    </xf>
    <xf numFmtId="49" fontId="16" fillId="2" borderId="25" xfId="0" applyNumberFormat="1" applyFont="1" applyFill="1" applyBorder="1" applyAlignment="1">
      <alignment vertical="center" wrapText="1"/>
    </xf>
    <xf numFmtId="49" fontId="16" fillId="2" borderId="22" xfId="0" applyNumberFormat="1" applyFont="1" applyFill="1" applyBorder="1">
      <alignment vertical="center"/>
    </xf>
    <xf numFmtId="49" fontId="16" fillId="2" borderId="15" xfId="0" applyNumberFormat="1" applyFont="1" applyFill="1" applyBorder="1" applyAlignment="1">
      <alignment horizontal="center" vertical="center"/>
    </xf>
    <xf numFmtId="49" fontId="16" fillId="2" borderId="26" xfId="0" applyNumberFormat="1" applyFont="1" applyFill="1" applyBorder="1">
      <alignment vertical="center"/>
    </xf>
    <xf numFmtId="49" fontId="16" fillId="2" borderId="9" xfId="0" applyNumberFormat="1" applyFont="1" applyFill="1" applyBorder="1">
      <alignment vertical="center"/>
    </xf>
    <xf numFmtId="49" fontId="16" fillId="2" borderId="9" xfId="0" applyNumberFormat="1" applyFont="1" applyFill="1" applyBorder="1" applyAlignment="1">
      <alignment horizontal="left" vertical="center"/>
    </xf>
    <xf numFmtId="49" fontId="16" fillId="2" borderId="12" xfId="0" applyNumberFormat="1" applyFont="1" applyFill="1" applyBorder="1">
      <alignment vertical="center"/>
    </xf>
    <xf numFmtId="176" fontId="16" fillId="4" borderId="12" xfId="0" applyNumberFormat="1" applyFont="1" applyFill="1" applyBorder="1" applyAlignment="1">
      <alignment horizontal="right" vertical="center"/>
    </xf>
    <xf numFmtId="176" fontId="16" fillId="4" borderId="14" xfId="0" applyNumberFormat="1" applyFont="1" applyFill="1" applyBorder="1" applyAlignment="1">
      <alignment horizontal="right" vertical="center"/>
    </xf>
    <xf numFmtId="49" fontId="8" fillId="2" borderId="11" xfId="0" applyNumberFormat="1" applyFont="1" applyFill="1" applyBorder="1" applyAlignment="1">
      <alignment horizontal="center" vertical="center"/>
    </xf>
    <xf numFmtId="49" fontId="8" fillId="2" borderId="9" xfId="0" applyNumberFormat="1" applyFont="1" applyFill="1" applyBorder="1" applyAlignment="1">
      <alignment horizontal="center" vertical="center"/>
    </xf>
    <xf numFmtId="0" fontId="16" fillId="2" borderId="0" xfId="0" applyFont="1" applyFill="1">
      <alignment vertical="center"/>
    </xf>
    <xf numFmtId="49" fontId="17" fillId="2" borderId="0" xfId="0" applyNumberFormat="1" applyFont="1" applyFill="1" applyAlignment="1">
      <alignment horizontal="center" vertical="center"/>
    </xf>
    <xf numFmtId="0" fontId="8" fillId="2" borderId="9" xfId="0" applyFont="1" applyFill="1" applyBorder="1" applyAlignment="1">
      <alignment vertical="center" wrapText="1"/>
    </xf>
    <xf numFmtId="176" fontId="16" fillId="2" borderId="10" xfId="0" applyNumberFormat="1" applyFont="1" applyFill="1" applyBorder="1" applyAlignment="1">
      <alignment horizontal="right" vertical="center"/>
    </xf>
    <xf numFmtId="49" fontId="16" fillId="2" borderId="26" xfId="0" applyNumberFormat="1" applyFont="1" applyFill="1" applyBorder="1" applyAlignment="1">
      <alignment vertical="center" wrapText="1"/>
    </xf>
    <xf numFmtId="49" fontId="16" fillId="2" borderId="27" xfId="0" applyNumberFormat="1" applyFont="1" applyFill="1" applyBorder="1">
      <alignment vertical="center"/>
    </xf>
    <xf numFmtId="49" fontId="16" fillId="2" borderId="2" xfId="0" applyNumberFormat="1" applyFont="1" applyFill="1" applyBorder="1" applyAlignment="1">
      <alignment vertical="center" wrapText="1"/>
    </xf>
    <xf numFmtId="176" fontId="16" fillId="2" borderId="7" xfId="0" applyNumberFormat="1" applyFont="1" applyFill="1" applyBorder="1" applyAlignment="1">
      <alignment horizontal="center" vertical="center"/>
    </xf>
    <xf numFmtId="49" fontId="16" fillId="2" borderId="25" xfId="0" applyNumberFormat="1" applyFont="1" applyFill="1" applyBorder="1" applyAlignment="1">
      <alignment horizontal="center" vertical="center"/>
    </xf>
    <xf numFmtId="49" fontId="16" fillId="2" borderId="0" xfId="0" applyNumberFormat="1" applyFont="1" applyFill="1">
      <alignment vertical="center"/>
    </xf>
    <xf numFmtId="0" fontId="15" fillId="2" borderId="0" xfId="0" applyFont="1" applyFill="1" applyAlignment="1">
      <alignment horizontal="left" vertical="center"/>
    </xf>
    <xf numFmtId="49" fontId="16" fillId="2" borderId="0" xfId="0" applyNumberFormat="1" applyFont="1" applyFill="1" applyAlignment="1"/>
    <xf numFmtId="49" fontId="17" fillId="2" borderId="0" xfId="0" applyNumberFormat="1" applyFont="1" applyFill="1" applyAlignment="1">
      <alignment horizontal="left" vertical="center"/>
    </xf>
    <xf numFmtId="49" fontId="16" fillId="2" borderId="1" xfId="0" applyNumberFormat="1" applyFont="1" applyFill="1" applyBorder="1" applyAlignment="1">
      <alignment horizontal="left" vertical="center"/>
    </xf>
    <xf numFmtId="49" fontId="16" fillId="2" borderId="2" xfId="0" applyNumberFormat="1" applyFont="1" applyFill="1" applyBorder="1" applyAlignment="1">
      <alignment vertical="center" shrinkToFit="1"/>
    </xf>
    <xf numFmtId="49" fontId="16" fillId="2" borderId="2" xfId="0" applyNumberFormat="1" applyFont="1" applyFill="1" applyBorder="1" applyAlignment="1">
      <alignment horizontal="left" vertical="center"/>
    </xf>
    <xf numFmtId="176" fontId="16" fillId="4" borderId="2" xfId="0" applyNumberFormat="1" applyFont="1" applyFill="1" applyBorder="1" applyAlignment="1">
      <alignment horizontal="right" vertical="center"/>
    </xf>
    <xf numFmtId="49" fontId="16" fillId="2" borderId="7" xfId="0" applyNumberFormat="1" applyFont="1" applyFill="1" applyBorder="1" applyAlignment="1">
      <alignment vertical="center" shrinkToFit="1"/>
    </xf>
    <xf numFmtId="49" fontId="16" fillId="2" borderId="9" xfId="0" applyNumberFormat="1" applyFont="1" applyFill="1" applyBorder="1" applyAlignment="1">
      <alignment vertical="center" shrinkToFit="1"/>
    </xf>
    <xf numFmtId="176" fontId="16" fillId="4" borderId="7" xfId="0" applyNumberFormat="1" applyFont="1" applyFill="1" applyBorder="1" applyAlignment="1">
      <alignment horizontal="right" vertical="center"/>
    </xf>
    <xf numFmtId="49" fontId="16" fillId="2" borderId="12" xfId="0" applyNumberFormat="1" applyFont="1" applyFill="1" applyBorder="1" applyAlignment="1">
      <alignment vertical="center" shrinkToFit="1"/>
    </xf>
    <xf numFmtId="49" fontId="16" fillId="2" borderId="7" xfId="0" applyNumberFormat="1" applyFont="1" applyFill="1" applyBorder="1" applyAlignment="1">
      <alignment horizontal="center" vertical="center" shrinkToFit="1"/>
    </xf>
    <xf numFmtId="0" fontId="16" fillId="2" borderId="24" xfId="0" applyFont="1" applyFill="1" applyBorder="1" applyAlignment="1"/>
    <xf numFmtId="0" fontId="16" fillId="2" borderId="24" xfId="0" applyFont="1" applyFill="1" applyBorder="1" applyAlignment="1">
      <alignment horizontal="left"/>
    </xf>
    <xf numFmtId="49" fontId="17" fillId="2" borderId="3" xfId="0" applyNumberFormat="1" applyFont="1" applyFill="1" applyBorder="1" applyAlignment="1">
      <alignment horizontal="center" vertical="center"/>
    </xf>
    <xf numFmtId="49" fontId="17" fillId="2" borderId="28" xfId="0" applyNumberFormat="1" applyFont="1" applyFill="1" applyBorder="1" applyAlignment="1">
      <alignment horizontal="center" vertical="center"/>
    </xf>
    <xf numFmtId="0" fontId="17" fillId="2" borderId="29" xfId="0" applyFont="1" applyFill="1" applyBorder="1" applyAlignment="1">
      <alignment horizontal="center" vertical="center"/>
    </xf>
    <xf numFmtId="0" fontId="17" fillId="2" borderId="25" xfId="0" applyFont="1" applyFill="1" applyBorder="1" applyAlignment="1">
      <alignment horizontal="center" vertical="center"/>
    </xf>
    <xf numFmtId="0" fontId="17" fillId="2" borderId="30" xfId="0" applyFont="1" applyFill="1" applyBorder="1" applyAlignment="1">
      <alignment horizontal="center" vertical="center"/>
    </xf>
    <xf numFmtId="0" fontId="17" fillId="2" borderId="31" xfId="0" applyFont="1" applyFill="1" applyBorder="1" applyAlignment="1">
      <alignment horizontal="center" vertical="center"/>
    </xf>
    <xf numFmtId="49" fontId="17" fillId="2" borderId="7" xfId="0" applyNumberFormat="1" applyFont="1" applyFill="1" applyBorder="1" applyAlignment="1">
      <alignment horizontal="center" vertical="center" wrapText="1"/>
    </xf>
    <xf numFmtId="0" fontId="17" fillId="2" borderId="8" xfId="0" applyFont="1" applyFill="1" applyBorder="1" applyAlignment="1">
      <alignment horizontal="center" vertical="center"/>
    </xf>
    <xf numFmtId="49" fontId="17" fillId="2" borderId="8" xfId="0" applyNumberFormat="1" applyFont="1" applyFill="1" applyBorder="1" applyAlignment="1">
      <alignment horizontal="center" vertical="center" wrapText="1"/>
    </xf>
    <xf numFmtId="49" fontId="16" fillId="2" borderId="32" xfId="0" applyNumberFormat="1" applyFont="1" applyFill="1" applyBorder="1">
      <alignment vertical="center"/>
    </xf>
    <xf numFmtId="49" fontId="16" fillId="2" borderId="10" xfId="0" applyNumberFormat="1" applyFont="1" applyFill="1" applyBorder="1">
      <alignment vertical="center"/>
    </xf>
    <xf numFmtId="49" fontId="16" fillId="2" borderId="19" xfId="0" applyNumberFormat="1" applyFont="1" applyFill="1" applyBorder="1">
      <alignment vertical="center"/>
    </xf>
    <xf numFmtId="0" fontId="16" fillId="2" borderId="0" xfId="0" applyFont="1" applyFill="1" applyAlignment="1"/>
    <xf numFmtId="49" fontId="22" fillId="2" borderId="0" xfId="0" applyNumberFormat="1" applyFont="1" applyFill="1" applyAlignment="1">
      <alignment horizontal="center" vertical="center"/>
    </xf>
    <xf numFmtId="49" fontId="16" fillId="2" borderId="15" xfId="0" applyNumberFormat="1" applyFont="1" applyFill="1" applyBorder="1">
      <alignment vertical="center"/>
    </xf>
    <xf numFmtId="176" fontId="16" fillId="2" borderId="9" xfId="0" applyNumberFormat="1" applyFont="1" applyFill="1" applyBorder="1" applyAlignment="1">
      <alignment horizontal="right" vertical="center"/>
    </xf>
    <xf numFmtId="49" fontId="16" fillId="2" borderId="32" xfId="0" applyNumberFormat="1" applyFont="1" applyFill="1" applyBorder="1" applyAlignment="1">
      <alignment horizontal="center" vertical="center"/>
    </xf>
    <xf numFmtId="179" fontId="16" fillId="2" borderId="11" xfId="0" applyNumberFormat="1" applyFont="1" applyFill="1" applyBorder="1" applyAlignment="1">
      <alignment horizontal="center" vertical="center"/>
    </xf>
    <xf numFmtId="49" fontId="16" fillId="2" borderId="30" xfId="0" applyNumberFormat="1" applyFont="1" applyFill="1" applyBorder="1" applyAlignment="1">
      <alignment horizontal="center" vertical="center"/>
    </xf>
    <xf numFmtId="49" fontId="16" fillId="2" borderId="33" xfId="0" applyNumberFormat="1" applyFont="1" applyFill="1" applyBorder="1" applyAlignment="1">
      <alignment horizontal="center" vertical="center"/>
    </xf>
    <xf numFmtId="49" fontId="16" fillId="2" borderId="10" xfId="0" applyNumberFormat="1" applyFont="1" applyFill="1" applyBorder="1" applyAlignment="1">
      <alignment horizontal="left" vertical="center"/>
    </xf>
    <xf numFmtId="176" fontId="16" fillId="2" borderId="11" xfId="0" applyNumberFormat="1" applyFont="1" applyFill="1" applyBorder="1" applyAlignment="1">
      <alignment horizontal="right" vertical="center"/>
    </xf>
    <xf numFmtId="176" fontId="16" fillId="4" borderId="19" xfId="0" applyNumberFormat="1" applyFont="1" applyFill="1" applyBorder="1" applyAlignment="1">
      <alignment horizontal="right" vertical="center"/>
    </xf>
    <xf numFmtId="176" fontId="16" fillId="2" borderId="13" xfId="0" applyNumberFormat="1" applyFont="1" applyFill="1" applyBorder="1" applyAlignment="1">
      <alignment horizontal="right" vertical="center"/>
    </xf>
    <xf numFmtId="176" fontId="16" fillId="4" borderId="10" xfId="0" applyNumberFormat="1" applyFont="1" applyFill="1" applyBorder="1" applyAlignment="1">
      <alignment horizontal="right" vertical="center"/>
    </xf>
    <xf numFmtId="49" fontId="16" fillId="2" borderId="13" xfId="0" applyNumberFormat="1" applyFont="1" applyFill="1" applyBorder="1" applyAlignment="1">
      <alignment horizontal="center" vertical="center"/>
    </xf>
    <xf numFmtId="49" fontId="16" fillId="2" borderId="14" xfId="0" applyNumberFormat="1" applyFont="1" applyFill="1" applyBorder="1">
      <alignment vertical="center"/>
    </xf>
    <xf numFmtId="176" fontId="16" fillId="2" borderId="14" xfId="0" applyNumberFormat="1" applyFont="1" applyFill="1" applyBorder="1" applyAlignment="1">
      <alignment horizontal="right" vertical="center"/>
    </xf>
    <xf numFmtId="176" fontId="16" fillId="2" borderId="12" xfId="0" applyNumberFormat="1" applyFont="1" applyFill="1" applyBorder="1" applyAlignment="1">
      <alignment horizontal="right" vertical="center"/>
    </xf>
    <xf numFmtId="49" fontId="16" fillId="2" borderId="5" xfId="0" applyNumberFormat="1" applyFont="1" applyFill="1" applyBorder="1">
      <alignment vertical="center"/>
    </xf>
    <xf numFmtId="176" fontId="16" fillId="2" borderId="5" xfId="0" applyNumberFormat="1" applyFont="1" applyFill="1" applyBorder="1" applyAlignment="1">
      <alignment horizontal="right" vertical="center"/>
    </xf>
    <xf numFmtId="49" fontId="16" fillId="2" borderId="31" xfId="0" applyNumberFormat="1" applyFont="1" applyFill="1" applyBorder="1">
      <alignment vertical="center"/>
    </xf>
    <xf numFmtId="49" fontId="23" fillId="2" borderId="24" xfId="0" applyNumberFormat="1" applyFont="1" applyFill="1" applyBorder="1" applyAlignment="1"/>
    <xf numFmtId="179" fontId="16" fillId="2" borderId="10" xfId="0" applyNumberFormat="1" applyFont="1" applyFill="1" applyBorder="1" applyAlignment="1">
      <alignment horizontal="right" vertical="center"/>
    </xf>
    <xf numFmtId="179" fontId="16" fillId="2" borderId="11" xfId="0" applyNumberFormat="1" applyFont="1" applyFill="1" applyBorder="1" applyAlignment="1">
      <alignment horizontal="right" vertical="center"/>
    </xf>
    <xf numFmtId="179" fontId="16" fillId="2" borderId="2" xfId="0" applyNumberFormat="1" applyFont="1" applyFill="1" applyBorder="1" applyAlignment="1">
      <alignment horizontal="right" vertical="center"/>
    </xf>
    <xf numFmtId="179" fontId="16" fillId="2" borderId="19" xfId="0" applyNumberFormat="1" applyFont="1" applyFill="1" applyBorder="1" applyAlignment="1">
      <alignment horizontal="right" vertical="center"/>
    </xf>
    <xf numFmtId="176" fontId="16" fillId="2" borderId="19" xfId="0" applyNumberFormat="1" applyFont="1" applyFill="1" applyBorder="1" applyAlignment="1">
      <alignment horizontal="right" vertical="center"/>
    </xf>
    <xf numFmtId="179" fontId="16" fillId="2" borderId="8" xfId="0" applyNumberFormat="1" applyFont="1" applyFill="1" applyBorder="1" applyAlignment="1">
      <alignment horizontal="right" vertical="center"/>
    </xf>
    <xf numFmtId="49" fontId="16" fillId="2" borderId="14" xfId="0" applyNumberFormat="1" applyFont="1" applyFill="1" applyBorder="1" applyAlignment="1">
      <alignment horizontal="center" vertical="center"/>
    </xf>
    <xf numFmtId="49" fontId="16" fillId="2" borderId="12" xfId="0" applyNumberFormat="1" applyFont="1" applyFill="1" applyBorder="1" applyAlignment="1">
      <alignment horizontal="center" vertical="center"/>
    </xf>
    <xf numFmtId="49" fontId="16" fillId="2" borderId="13" xfId="0" applyNumberFormat="1" applyFont="1" applyFill="1" applyBorder="1" applyAlignment="1">
      <alignment vertical="center" wrapText="1"/>
    </xf>
    <xf numFmtId="49" fontId="16" fillId="2" borderId="19" xfId="0" applyNumberFormat="1" applyFont="1" applyFill="1" applyBorder="1" applyAlignment="1">
      <alignment vertical="center" wrapText="1"/>
    </xf>
    <xf numFmtId="176" fontId="16" fillId="4" borderId="11" xfId="0" applyNumberFormat="1" applyFont="1" applyFill="1" applyBorder="1" applyAlignment="1">
      <alignment horizontal="right" vertical="center"/>
    </xf>
    <xf numFmtId="176" fontId="16" fillId="4" borderId="13" xfId="0" applyNumberFormat="1" applyFont="1" applyFill="1" applyBorder="1" applyAlignment="1">
      <alignment horizontal="right" vertical="center"/>
    </xf>
    <xf numFmtId="176" fontId="16" fillId="2" borderId="19" xfId="0" applyNumberFormat="1" applyFont="1" applyFill="1" applyBorder="1" applyAlignment="1">
      <alignment horizontal="center" vertical="center"/>
    </xf>
    <xf numFmtId="176" fontId="16" fillId="2" borderId="24" xfId="0" applyNumberFormat="1" applyFont="1" applyFill="1" applyBorder="1" applyAlignment="1">
      <alignment horizontal="right" vertical="center"/>
    </xf>
    <xf numFmtId="49" fontId="16" fillId="2" borderId="24" xfId="0" applyNumberFormat="1" applyFont="1" applyFill="1" applyBorder="1" applyAlignment="1">
      <alignment horizontal="right" vertical="center"/>
    </xf>
    <xf numFmtId="49" fontId="15" fillId="0" borderId="0" xfId="0" applyNumberFormat="1" applyFont="1" applyFill="1" applyAlignment="1">
      <alignment horizontal="center" vertical="center"/>
    </xf>
    <xf numFmtId="0" fontId="15" fillId="0" borderId="0" xfId="0" applyFont="1" applyFill="1" applyAlignment="1">
      <alignment horizontal="center" vertical="center"/>
    </xf>
    <xf numFmtId="0" fontId="24" fillId="0" borderId="0" xfId="0" applyFont="1" applyFill="1" applyAlignment="1"/>
    <xf numFmtId="49" fontId="16" fillId="0" borderId="0" xfId="0" applyNumberFormat="1" applyFont="1" applyFill="1">
      <alignment vertical="center"/>
    </xf>
    <xf numFmtId="49" fontId="9" fillId="0" borderId="0" xfId="0" applyNumberFormat="1" applyFont="1" applyFill="1" applyAlignment="1"/>
    <xf numFmtId="49" fontId="16" fillId="0" borderId="1" xfId="0" applyNumberFormat="1" applyFont="1" applyFill="1" applyBorder="1">
      <alignment vertical="center"/>
    </xf>
    <xf numFmtId="49" fontId="16" fillId="0" borderId="20" xfId="0" applyNumberFormat="1" applyFont="1" applyFill="1" applyBorder="1">
      <alignment vertical="center"/>
    </xf>
    <xf numFmtId="49" fontId="9" fillId="0" borderId="20" xfId="0" applyNumberFormat="1" applyFont="1" applyFill="1" applyBorder="1" applyAlignment="1"/>
    <xf numFmtId="49" fontId="17" fillId="0" borderId="2" xfId="0" applyNumberFormat="1" applyFont="1" applyFill="1" applyBorder="1" applyAlignment="1">
      <alignment horizontal="center" vertical="center"/>
    </xf>
    <xf numFmtId="49" fontId="17" fillId="0" borderId="10" xfId="0" applyNumberFormat="1" applyFont="1" applyFill="1" applyBorder="1" applyAlignment="1">
      <alignment horizontal="center" vertical="center" wrapText="1"/>
    </xf>
    <xf numFmtId="49" fontId="17" fillId="0" borderId="8" xfId="0" applyNumberFormat="1" applyFont="1" applyFill="1" applyBorder="1" applyAlignment="1">
      <alignment horizontal="center" vertical="center" wrapText="1"/>
    </xf>
    <xf numFmtId="49" fontId="17" fillId="0" borderId="33" xfId="0" applyNumberFormat="1" applyFont="1" applyFill="1" applyBorder="1" applyAlignment="1">
      <alignment horizontal="center" vertical="center" wrapText="1"/>
    </xf>
    <xf numFmtId="49" fontId="17" fillId="0" borderId="2" xfId="0" applyNumberFormat="1" applyFont="1" applyFill="1" applyBorder="1" applyAlignment="1">
      <alignment horizontal="center" vertical="center" wrapText="1"/>
    </xf>
    <xf numFmtId="49" fontId="16" fillId="0" borderId="5" xfId="0" applyNumberFormat="1" applyFont="1" applyFill="1" applyBorder="1" applyAlignment="1">
      <alignment horizontal="left" vertical="center"/>
    </xf>
    <xf numFmtId="176" fontId="16" fillId="0" borderId="2" xfId="0" applyNumberFormat="1" applyFont="1" applyFill="1" applyBorder="1" applyAlignment="1">
      <alignment horizontal="right" vertical="center"/>
    </xf>
    <xf numFmtId="176" fontId="16" fillId="0" borderId="12" xfId="0" applyNumberFormat="1" applyFont="1" applyFill="1" applyBorder="1" applyAlignment="1">
      <alignment horizontal="right" vertical="center"/>
    </xf>
    <xf numFmtId="49" fontId="16" fillId="0" borderId="2" xfId="0" applyNumberFormat="1" applyFont="1" applyFill="1" applyBorder="1" applyAlignment="1">
      <alignment horizontal="left" vertical="center"/>
    </xf>
    <xf numFmtId="49" fontId="16" fillId="0" borderId="2" xfId="0" applyNumberFormat="1" applyFont="1" applyFill="1" applyBorder="1">
      <alignment vertical="center"/>
    </xf>
    <xf numFmtId="49" fontId="16" fillId="0" borderId="2" xfId="0" applyNumberFormat="1" applyFont="1" applyFill="1" applyBorder="1" applyAlignment="1">
      <alignment horizontal="center" vertical="center"/>
    </xf>
    <xf numFmtId="0" fontId="8" fillId="0" borderId="0" xfId="0" applyFont="1" applyFill="1">
      <alignment vertical="center"/>
    </xf>
    <xf numFmtId="0" fontId="9" fillId="0" borderId="0" xfId="0" applyFont="1" applyFill="1" applyAlignment="1"/>
    <xf numFmtId="49" fontId="8" fillId="0" borderId="0" xfId="0" applyNumberFormat="1" applyFont="1" applyFill="1" applyAlignment="1">
      <alignment horizontal="right"/>
    </xf>
    <xf numFmtId="49" fontId="16" fillId="0" borderId="1" xfId="0" applyNumberFormat="1" applyFont="1" applyFill="1" applyBorder="1" applyAlignment="1">
      <alignment horizontal="right" vertical="center"/>
    </xf>
    <xf numFmtId="176" fontId="16" fillId="0" borderId="10" xfId="0" applyNumberFormat="1" applyFont="1" applyFill="1" applyBorder="1" applyAlignment="1">
      <alignment horizontal="right" vertical="center"/>
    </xf>
    <xf numFmtId="0" fontId="8" fillId="0" borderId="0" xfId="0" applyFont="1" applyFill="1" applyAlignment="1">
      <alignment horizontal="right" vertical="center"/>
    </xf>
    <xf numFmtId="0" fontId="8" fillId="0" borderId="0" xfId="0" applyFont="1" applyAlignment="1"/>
    <xf numFmtId="0" fontId="3" fillId="0" borderId="0" xfId="0" applyFont="1" applyAlignment="1">
      <alignment horizontal="center" vertical="center"/>
    </xf>
    <xf numFmtId="0" fontId="25" fillId="0" borderId="0" xfId="0" applyFont="1" applyAlignment="1">
      <alignment horizontal="center" vertical="center"/>
    </xf>
    <xf numFmtId="0" fontId="12" fillId="0" borderId="0" xfId="0" applyFont="1" applyAlignment="1"/>
    <xf numFmtId="0" fontId="16" fillId="0" borderId="0" xfId="0" applyFont="1">
      <alignment vertical="center"/>
    </xf>
    <xf numFmtId="0" fontId="16" fillId="0" borderId="0" xfId="0" applyFont="1" applyAlignment="1">
      <alignment horizontal="right" vertical="center"/>
    </xf>
    <xf numFmtId="0" fontId="16" fillId="0" borderId="0" xfId="0" applyFont="1" applyAlignment="1">
      <alignment horizontal="right"/>
    </xf>
    <xf numFmtId="0" fontId="9" fillId="0" borderId="0" xfId="0" applyFont="1" applyAlignment="1"/>
    <xf numFmtId="0" fontId="8" fillId="0" borderId="0" xfId="0" applyFont="1" applyAlignment="1">
      <alignment horizontal="left" vertical="center"/>
    </xf>
    <xf numFmtId="0" fontId="8" fillId="0" borderId="0" xfId="0" applyFont="1" applyAlignment="1">
      <alignment horizontal="right" vertical="center"/>
    </xf>
    <xf numFmtId="0" fontId="9" fillId="0" borderId="0" xfId="0" applyFont="1" applyAlignment="1">
      <alignment horizontal="left" vertical="center"/>
    </xf>
    <xf numFmtId="0" fontId="26" fillId="2" borderId="0" xfId="0" applyFont="1" applyFill="1" applyAlignment="1">
      <alignment horizontal="right" vertical="center"/>
    </xf>
    <xf numFmtId="0" fontId="27" fillId="2" borderId="0" xfId="0" applyFont="1" applyFill="1" applyAlignment="1">
      <alignment horizontal="center" vertical="center"/>
    </xf>
    <xf numFmtId="0" fontId="28" fillId="2" borderId="0" xfId="0" applyFont="1" applyFill="1" applyAlignment="1">
      <alignment horizontal="center" vertical="center"/>
    </xf>
    <xf numFmtId="0" fontId="16" fillId="2" borderId="0" xfId="0" applyFont="1" applyFill="1" applyAlignment="1">
      <alignment horizontal="center" vertical="center"/>
    </xf>
    <xf numFmtId="0" fontId="28" fillId="2" borderId="0" xfId="0" applyFont="1" applyFill="1" applyAlignment="1">
      <alignment horizontal="left" vertical="center"/>
    </xf>
    <xf numFmtId="49" fontId="16" fillId="2" borderId="34" xfId="0" applyNumberFormat="1" applyFont="1" applyFill="1" applyBorder="1">
      <alignment vertical="center"/>
    </xf>
    <xf numFmtId="0" fontId="16" fillId="2" borderId="0" xfId="0" applyFont="1" applyFill="1" applyAlignment="1">
      <alignment horizontal="left" vertical="center"/>
    </xf>
    <xf numFmtId="0" fontId="8" fillId="2" borderId="0" xfId="0" applyFont="1" applyFill="1">
      <alignment vertical="center"/>
    </xf>
    <xf numFmtId="0" fontId="9" fillId="2" borderId="0" xfId="0" applyFont="1" applyFill="1">
      <alignment vertical="center"/>
    </xf>
    <xf numFmtId="0" fontId="29" fillId="2" borderId="0" xfId="0" applyFont="1" applyFill="1" applyAlignment="1">
      <alignment horizontal="left" vertical="center"/>
    </xf>
    <xf numFmtId="0" fontId="16" fillId="2" borderId="35" xfId="0" applyFont="1" applyFill="1" applyBorder="1">
      <alignment vertical="center"/>
    </xf>
    <xf numFmtId="0" fontId="30" fillId="2" borderId="0" xfId="0" applyFont="1" applyFill="1">
      <alignment vertical="center"/>
    </xf>
    <xf numFmtId="0" fontId="16" fillId="2" borderId="0" xfId="0" applyFont="1" applyFill="1" applyAlignment="1">
      <alignment vertical="center" wrapText="1"/>
    </xf>
    <xf numFmtId="0" fontId="31" fillId="2" borderId="0" xfId="0" applyFont="1" applyFill="1" applyAlignment="1">
      <alignment horizontal="center" vertical="center"/>
    </xf>
    <xf numFmtId="0" fontId="31" fillId="2" borderId="35" xfId="0" applyFont="1" applyFill="1" applyBorder="1" applyAlignment="1">
      <alignment horizontal="center" vertical="center"/>
    </xf>
    <xf numFmtId="184" fontId="16" fillId="2" borderId="34" xfId="0" applyNumberFormat="1" applyFont="1" applyFill="1" applyBorder="1" applyAlignment="1">
      <alignment horizontal="center" vertical="center"/>
    </xf>
    <xf numFmtId="182" fontId="16" fillId="2" borderId="34" xfId="0" applyNumberFormat="1" applyFont="1" applyFill="1" applyBorder="1" applyAlignment="1">
      <alignment horizontal="center" vertical="center"/>
    </xf>
    <xf numFmtId="0" fontId="9" fillId="2" borderId="0" xfId="0" applyFont="1" applyFill="1" applyAlignment="1">
      <alignment horizontal="center" vertical="center"/>
    </xf>
    <xf numFmtId="184" fontId="16" fillId="2" borderId="0" xfId="0" applyNumberFormat="1" applyFont="1" applyFill="1" applyAlignment="1">
      <alignment horizontal="center" vertical="center"/>
    </xf>
    <xf numFmtId="0" fontId="8" fillId="2" borderId="0" xfId="0" applyFont="1" applyFill="1" applyAlignment="1">
      <alignment horizontal="center" vertical="center"/>
    </xf>
    <xf numFmtId="185" fontId="32" fillId="2" borderId="34" xfId="0" applyNumberFormat="1" applyFont="1" applyFill="1" applyBorder="1" applyAlignment="1">
      <alignment horizontal="right" vertical="center"/>
    </xf>
    <xf numFmtId="49" fontId="8" fillId="2" borderId="34" xfId="0" applyNumberFormat="1" applyFont="1" applyFill="1" applyBorder="1">
      <alignment vertical="center"/>
    </xf>
    <xf numFmtId="0" fontId="16" fillId="2" borderId="34" xfId="0" applyFont="1" applyFill="1" applyBorder="1" applyAlignment="1">
      <alignment horizontal="center" vertical="center"/>
    </xf>
    <xf numFmtId="0" fontId="8" fillId="2" borderId="35" xfId="0" applyFont="1" applyFill="1" applyBorder="1" applyAlignment="1"/>
    <xf numFmtId="0" fontId="31" fillId="2" borderId="0" xfId="0" applyFont="1" applyFill="1" applyAlignment="1"/>
    <xf numFmtId="0" fontId="31" fillId="2" borderId="35" xfId="0" applyFont="1" applyFill="1" applyBorder="1" applyAlignment="1"/>
  </cellXfs>
  <cellStyles count="6">
    <cellStyle name="常规" xfId="0" builtinId="0"/>
    <cellStyle name="千位分隔" xfId="1" builtinId="3"/>
    <cellStyle name="货币" xfId="2" builtinId="4"/>
    <cellStyle name="千位分隔[0]" xfId="3" builtinId="6"/>
    <cellStyle name="百分比" xfId="4" builtinId="5"/>
    <cellStyle name="货币[0]" xfId="5" builtinId="7"/>
  </cellStyles>
  <colors>
    <indexedColors>
      <rgbColor rgb="00000000"/>
      <rgbColor rgb="00FFFFFF"/>
      <rgbColor rgb="00FF0000"/>
      <rgbColor rgb="0000FF00"/>
      <rgbColor rgb="000000FF"/>
      <rgbColor rgb="00FFFF00"/>
      <rgbColor rgb="00FF00FF"/>
      <rgbColor rgb="0000FFFF"/>
      <rgbColor rgb="00008000"/>
      <rgbColor rgb="00800000"/>
      <rgbColor rgb="00008080"/>
      <rgbColor rgb="00800080"/>
      <rgbColor rgb="00808000"/>
      <rgbColor rgb="00C0C0C0"/>
      <rgbColor rgb="00808080"/>
      <rgbColor rgb="00FF9999"/>
      <rgbColor rgb="00663399"/>
      <rgbColor rgb="00CCFFFF"/>
      <rgbColor rgb="00FFFFCC"/>
      <rgbColor rgb="00660066"/>
      <rgbColor rgb="008080FF"/>
      <rgbColor rgb="00CC6600"/>
      <rgbColor rgb="00FFCCCC"/>
      <rgbColor rgb="00800000"/>
      <rgbColor rgb="00FF00FF"/>
      <rgbColor rgb="0000FFFF"/>
      <rgbColor rgb="00FFFF00"/>
      <rgbColor rgb="00800080"/>
      <rgbColor rgb="00000080"/>
      <rgbColor rgb="00808000"/>
      <rgbColor rgb="00FF0000"/>
      <rgbColor rgb="00FFCC00"/>
      <rgbColor rgb="00FFFFCC"/>
      <rgbColor rgb="00CCFFCC"/>
      <rgbColor rgb="0099FFFF"/>
      <rgbColor rgb="00FFFFFF"/>
      <rgbColor rgb="00CC99FF"/>
      <rgbColor rgb="00FF0000"/>
      <rgbColor rgb="00008000"/>
      <rgbColor rgb="00FFFF80"/>
      <rgbColor rgb="0000CC99"/>
      <rgbColor rgb="00CCCC33"/>
      <rgbColor rgb="000000FF"/>
      <rgbColor rgb="0080FF80"/>
      <rgbColor rgb="00C0C0C0"/>
      <rgbColor rgb="00FFFFFF"/>
      <rgbColor rgb="0099FFFF"/>
      <rgbColor rgb="0000FFFF"/>
      <rgbColor rgb="0080FF00"/>
      <rgbColor rgb="0080FFFF"/>
      <rgbColor rgb="00808080"/>
      <rgbColor rgb="0099A8AC"/>
      <rgbColor rgb="00D8E9EC"/>
      <rgbColor rgb="00A0A0A0"/>
      <rgbColor rgb="00F0F0F0"/>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worksheet" Target="worksheets/sheet19.xml"/><Relationship Id="rId2" Type="http://schemas.openxmlformats.org/officeDocument/2006/relationships/worksheet" Target="worksheets/sheet2.xml"/><Relationship Id="rId20" Type="http://schemas.openxmlformats.org/officeDocument/2006/relationships/worksheet" Target="worksheets/sheet20.xml"/><Relationship Id="rId21" Type="http://schemas.openxmlformats.org/officeDocument/2006/relationships/worksheet" Target="worksheets/sheet21.xml"/><Relationship Id="rId22" Type="http://schemas.openxmlformats.org/officeDocument/2006/relationships/worksheet" Target="worksheets/sheet22.xml"/><Relationship Id="rId23" Type="http://schemas.openxmlformats.org/officeDocument/2006/relationships/worksheet" Target="worksheets/sheet23.xml"/><Relationship Id="rId24" Type="http://schemas.openxmlformats.org/officeDocument/2006/relationships/worksheet" Target="worksheets/sheet24.xml"/><Relationship Id="rId25" Type="http://schemas.openxmlformats.org/officeDocument/2006/relationships/worksheet" Target="worksheets/sheet25.xml"/><Relationship Id="rId26" Type="http://schemas.openxmlformats.org/officeDocument/2006/relationships/worksheet" Target="worksheets/sheet26.xml"/><Relationship Id="rId27" Type="http://schemas.openxmlformats.org/officeDocument/2006/relationships/worksheet" Target="worksheets/sheet27.xml"/><Relationship Id="rId28" Type="http://schemas.openxmlformats.org/officeDocument/2006/relationships/worksheet" Target="worksheets/sheet28.xml"/><Relationship Id="rId29" Type="http://schemas.openxmlformats.org/officeDocument/2006/relationships/worksheet" Target="worksheets/sheet29.xml"/><Relationship Id="rId3" Type="http://schemas.openxmlformats.org/officeDocument/2006/relationships/worksheet" Target="worksheets/sheet3.xml"/><Relationship Id="rId30" Type="http://schemas.openxmlformats.org/officeDocument/2006/relationships/worksheet" Target="worksheets/sheet30.xml"/><Relationship Id="rId31" Type="http://schemas.openxmlformats.org/officeDocument/2006/relationships/worksheet" Target="worksheets/sheet31.xml"/><Relationship Id="rId32" Type="http://schemas.openxmlformats.org/officeDocument/2006/relationships/theme" Target="theme/theme1.xml"/><Relationship Id="rId33" Type="http://schemas.openxmlformats.org/officeDocument/2006/relationships/styles" Target="styles.xml"/><Relationship Id="rId34" Type="http://schemas.openxmlformats.org/officeDocument/2006/relationships/sharedStrings" Target="sharedStrings.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R21"/>
  <sheetViews>
    <sheetView showGridLines="0" showZeros="0" workbookViewId="0">
      <pane topLeftCell="A3" activePane="bottomRight" state="frozen"/>
      <selection activeCell="A1" sqref="A1"/>
    </sheetView>
  </sheetViews>
  <sheetFormatPr defaultColWidth="8" defaultRowHeight="15"/>
  <cols>
    <col min="1" max="1" width="8.6" style="1"/>
    <col min="2" max="2" width="29.8285714285714" style="1"/>
    <col min="3" max="3" width="22.9428571428571" style="1"/>
    <col min="4" max="4" width="2.72380952380952" style="1"/>
    <col min="5" max="8" width="8" style="1" hidden="1"/>
    <col min="9" max="9" width="32.6952380952381" style="1"/>
    <col min="10" max="10" width="12.047619047619" style="1"/>
    <col min="11" max="11" width="4.87619047619048" style="1"/>
    <col min="12" max="12" width="8.45714285714286" style="1"/>
    <col min="13" max="13" width="5.01904761904762" style="1"/>
    <col min="14" max="14" width="7.88571428571429" style="1"/>
    <col min="15" max="15" width="4.3047619047619" style="1"/>
    <col min="16" max="16" width="5.01904761904762" style="1"/>
    <col min="17" max="17" width="24.8095238095238" style="1"/>
    <col min="18" max="18" width="2.72380952380952" style="1"/>
  </cols>
  <sheetData>
    <row r="1" ht="26.25" customHeight="1" spans="1:18">
      <c r="A1" s="296" t="s">
        <v>0</v>
      </c>
      <c r="B1" s="418"/>
      <c r="C1" s="418"/>
      <c r="D1" s="418"/>
      <c r="E1" s="418"/>
      <c r="F1" s="418"/>
      <c r="G1" s="418"/>
      <c r="H1" s="418"/>
      <c r="I1" s="418"/>
      <c r="J1" s="418"/>
      <c r="K1" s="418"/>
      <c r="L1" s="418"/>
      <c r="M1" s="418"/>
      <c r="N1" s="418"/>
      <c r="O1" s="425"/>
      <c r="P1" s="425"/>
      <c r="Q1" s="425"/>
      <c r="R1" s="425"/>
    </row>
    <row r="2" ht="48" customHeight="1" spans="1:18">
      <c r="A2" s="2" t="s">
        <v>1</v>
      </c>
      <c r="B2" s="2"/>
      <c r="C2" s="2"/>
      <c r="D2" s="2"/>
      <c r="E2" s="2"/>
      <c r="F2" s="2"/>
      <c r="G2" s="2"/>
      <c r="H2" s="2"/>
      <c r="I2" s="2"/>
      <c r="J2" s="2"/>
      <c r="K2" s="2"/>
      <c r="L2" s="2"/>
      <c r="M2" s="2"/>
      <c r="N2" s="2"/>
      <c r="O2" s="425"/>
      <c r="P2" s="425"/>
      <c r="Q2" s="425"/>
      <c r="R2" s="425"/>
    </row>
    <row r="3" ht="48" customHeight="1" spans="1:18">
      <c r="A3" s="419"/>
      <c r="B3" s="419"/>
      <c r="C3" s="419"/>
      <c r="D3" s="419"/>
      <c r="E3" s="419"/>
      <c r="F3" s="419"/>
      <c r="G3" s="419"/>
      <c r="H3" s="419"/>
      <c r="I3" s="419"/>
      <c r="J3" s="419"/>
      <c r="K3" s="419"/>
      <c r="L3" s="419"/>
      <c r="M3" s="419"/>
      <c r="N3" s="419"/>
      <c r="O3" s="425"/>
      <c r="P3" s="425"/>
      <c r="Q3" s="425"/>
      <c r="R3" s="425"/>
    </row>
    <row r="4" ht="21" customHeight="1" spans="1:18">
      <c r="A4" s="420"/>
      <c r="B4" s="310"/>
      <c r="C4" s="310"/>
      <c r="D4" s="421"/>
      <c r="E4" s="421"/>
      <c r="F4" s="421"/>
      <c r="G4" s="421"/>
      <c r="H4" s="421"/>
      <c r="I4" s="421" t="s">
        <v>2</v>
      </c>
      <c r="J4" s="433">
        <v>0</v>
      </c>
      <c r="K4" s="421" t="s">
        <v>3</v>
      </c>
      <c r="L4" s="434">
        <v>0</v>
      </c>
      <c r="M4" s="421" t="s">
        <v>4</v>
      </c>
      <c r="N4" s="433">
        <v>0</v>
      </c>
      <c r="O4" s="421" t="s">
        <v>5</v>
      </c>
      <c r="P4" s="421"/>
      <c r="Q4" s="421"/>
      <c r="R4" s="421"/>
    </row>
    <row r="5" ht="21" customHeight="1" spans="1:18">
      <c r="A5" s="147"/>
      <c r="B5" s="147"/>
      <c r="C5" s="147"/>
      <c r="D5" s="147"/>
      <c r="E5" s="147"/>
      <c r="F5" s="147"/>
      <c r="G5" s="147"/>
      <c r="H5" s="147"/>
      <c r="I5" s="147"/>
      <c r="J5" s="147"/>
      <c r="K5" s="147"/>
      <c r="L5" s="147"/>
      <c r="M5" s="147"/>
      <c r="N5" s="147"/>
      <c r="O5" s="147"/>
      <c r="P5" s="147"/>
      <c r="Q5" s="147"/>
      <c r="R5" s="147"/>
    </row>
    <row r="6" ht="21" customHeight="1" spans="1:18">
      <c r="A6" s="422" t="s">
        <v>6</v>
      </c>
      <c r="B6" s="310" t="s">
        <v>7</v>
      </c>
      <c r="C6" s="423"/>
      <c r="D6" s="424"/>
      <c r="E6" s="424"/>
      <c r="F6" s="424"/>
      <c r="G6" s="424"/>
      <c r="H6" s="424"/>
      <c r="I6" s="421"/>
      <c r="J6" s="424"/>
      <c r="K6" s="421"/>
      <c r="L6" s="424"/>
      <c r="M6" s="421"/>
      <c r="N6" s="421"/>
      <c r="O6" s="421"/>
      <c r="P6" s="421"/>
      <c r="Q6" s="421"/>
      <c r="R6" s="421"/>
    </row>
    <row r="7" ht="21" customHeight="1" spans="1:18">
      <c r="A7" s="147"/>
      <c r="B7" s="147"/>
      <c r="C7" s="147"/>
      <c r="D7" s="147"/>
      <c r="E7" s="147"/>
      <c r="F7" s="147"/>
      <c r="G7" s="147"/>
      <c r="H7" s="147"/>
      <c r="I7" s="147"/>
      <c r="J7" s="147"/>
      <c r="K7" s="147"/>
      <c r="L7" s="147"/>
      <c r="M7" s="147"/>
      <c r="N7" s="147"/>
      <c r="O7" s="147"/>
      <c r="P7" s="147"/>
      <c r="Q7" s="147"/>
      <c r="R7" s="147"/>
    </row>
    <row r="8" ht="21" customHeight="1" spans="1:18">
      <c r="A8" s="420"/>
      <c r="B8" s="310" t="s">
        <v>8</v>
      </c>
      <c r="C8" s="423"/>
      <c r="D8" s="421"/>
      <c r="E8" s="421"/>
      <c r="F8" s="421"/>
      <c r="G8" s="421"/>
      <c r="H8" s="421"/>
      <c r="I8" s="435"/>
      <c r="J8" s="436"/>
      <c r="K8" s="421"/>
      <c r="L8" s="436"/>
      <c r="M8" s="421"/>
      <c r="N8" s="436"/>
      <c r="O8" s="421"/>
      <c r="P8" s="421"/>
      <c r="Q8" s="421"/>
      <c r="R8" s="421"/>
    </row>
    <row r="9" ht="21" customHeight="1" spans="1:18">
      <c r="A9" s="147"/>
      <c r="B9" s="147"/>
      <c r="C9" s="147"/>
      <c r="D9" s="147"/>
      <c r="E9" s="147"/>
      <c r="F9" s="147"/>
      <c r="G9" s="147"/>
      <c r="H9" s="147"/>
      <c r="I9" s="147"/>
      <c r="J9" s="147"/>
      <c r="K9" s="147"/>
      <c r="L9" s="147"/>
      <c r="M9" s="147"/>
      <c r="N9" s="147"/>
      <c r="O9" s="147"/>
      <c r="P9" s="147"/>
      <c r="Q9" s="147"/>
      <c r="R9" s="147"/>
    </row>
    <row r="10" ht="21" customHeight="1" spans="1:18">
      <c r="A10" s="147"/>
      <c r="B10" s="425" t="s">
        <v>9</v>
      </c>
      <c r="C10" s="423"/>
      <c r="D10" s="426"/>
      <c r="E10" s="426"/>
      <c r="F10" s="426"/>
      <c r="G10" s="426"/>
      <c r="H10" s="426"/>
      <c r="I10" s="437" t="s">
        <v>10</v>
      </c>
      <c r="J10" s="438">
        <v>0</v>
      </c>
      <c r="K10" s="437" t="s">
        <v>3</v>
      </c>
      <c r="L10" s="438">
        <v>0</v>
      </c>
      <c r="M10" s="437" t="s">
        <v>4</v>
      </c>
      <c r="N10" s="438">
        <v>0</v>
      </c>
      <c r="O10" s="437" t="s">
        <v>11</v>
      </c>
      <c r="P10" s="426"/>
      <c r="Q10" s="426"/>
      <c r="R10" s="147"/>
    </row>
    <row r="11" ht="21" customHeight="1" spans="1:18">
      <c r="A11" s="147"/>
      <c r="B11" s="147"/>
      <c r="C11" s="147"/>
      <c r="D11" s="147"/>
      <c r="E11" s="147"/>
      <c r="F11" s="147"/>
      <c r="G11" s="147"/>
      <c r="H11" s="147"/>
      <c r="I11" s="147"/>
      <c r="J11" s="147"/>
      <c r="K11" s="147"/>
      <c r="L11" s="147"/>
      <c r="M11" s="147"/>
      <c r="N11" s="147"/>
      <c r="O11" s="147"/>
      <c r="P11" s="147"/>
      <c r="Q11" s="147"/>
      <c r="R11" s="147"/>
    </row>
    <row r="12" ht="21" customHeight="1" spans="1:18">
      <c r="A12" s="422" t="s">
        <v>12</v>
      </c>
      <c r="B12" s="310" t="s">
        <v>13</v>
      </c>
      <c r="C12" s="423"/>
      <c r="D12" s="421"/>
      <c r="E12" s="421"/>
      <c r="F12" s="421"/>
      <c r="G12" s="421"/>
      <c r="H12" s="421"/>
      <c r="I12" s="421"/>
      <c r="J12" s="421"/>
      <c r="K12" s="421"/>
      <c r="L12" s="421"/>
      <c r="M12" s="421"/>
      <c r="N12" s="421"/>
      <c r="O12" s="421"/>
      <c r="P12" s="421"/>
      <c r="Q12" s="421"/>
      <c r="R12" s="421"/>
    </row>
    <row r="13" ht="21" customHeight="1" spans="1:18">
      <c r="A13" s="427"/>
      <c r="B13" s="310"/>
      <c r="C13" s="428"/>
      <c r="D13" s="424"/>
      <c r="E13" s="424"/>
      <c r="F13" s="424"/>
      <c r="G13" s="424"/>
      <c r="H13" s="424"/>
      <c r="I13" s="424"/>
      <c r="J13" s="424"/>
      <c r="K13" s="424"/>
      <c r="L13" s="424"/>
      <c r="M13" s="424"/>
      <c r="N13" s="424"/>
      <c r="O13" s="310"/>
      <c r="P13" s="310"/>
      <c r="Q13" s="310"/>
      <c r="R13" s="310"/>
    </row>
    <row r="14" ht="21" customHeight="1" spans="1:18">
      <c r="A14" s="429"/>
      <c r="B14" s="424" t="s">
        <v>14</v>
      </c>
      <c r="C14" s="423"/>
      <c r="D14" s="421"/>
      <c r="E14" s="421"/>
      <c r="F14" s="421"/>
      <c r="G14" s="421"/>
      <c r="H14" s="421"/>
      <c r="I14" s="421" t="s">
        <v>15</v>
      </c>
      <c r="J14" s="439"/>
      <c r="K14" s="440"/>
      <c r="L14" s="440"/>
      <c r="M14" s="421" t="s">
        <v>16</v>
      </c>
      <c r="N14" s="421"/>
      <c r="O14" s="310"/>
      <c r="P14" s="310"/>
      <c r="Q14" s="423"/>
      <c r="R14" s="310"/>
    </row>
    <row r="15" ht="21" customHeight="1" spans="1:18">
      <c r="A15" s="147"/>
      <c r="B15" s="147"/>
      <c r="C15" s="147"/>
      <c r="D15" s="147"/>
      <c r="E15" s="147"/>
      <c r="F15" s="147"/>
      <c r="G15" s="147"/>
      <c r="H15" s="147"/>
      <c r="I15" s="147"/>
      <c r="J15" s="147"/>
      <c r="K15" s="147"/>
      <c r="L15" s="147"/>
      <c r="M15" s="147"/>
      <c r="N15" s="147"/>
      <c r="O15" s="147"/>
      <c r="P15" s="147"/>
      <c r="Q15" s="147"/>
      <c r="R15" s="147"/>
    </row>
    <row r="16" ht="31.5" customHeight="1" spans="1:18">
      <c r="A16" s="429"/>
      <c r="B16" s="430" t="s">
        <v>17</v>
      </c>
      <c r="C16" s="423"/>
      <c r="D16" s="421"/>
      <c r="E16" s="421"/>
      <c r="F16" s="421"/>
      <c r="G16" s="421"/>
      <c r="H16" s="421"/>
      <c r="I16" s="421" t="s">
        <v>15</v>
      </c>
      <c r="J16" s="439"/>
      <c r="K16" s="440"/>
      <c r="L16" s="440"/>
      <c r="M16" s="421" t="s">
        <v>16</v>
      </c>
      <c r="N16" s="421"/>
      <c r="O16" s="310"/>
      <c r="P16" s="310"/>
      <c r="Q16" s="423"/>
      <c r="R16" s="310"/>
    </row>
    <row r="17" ht="21" customHeight="1" spans="1:18">
      <c r="A17" s="147"/>
      <c r="B17" s="147"/>
      <c r="C17" s="147"/>
      <c r="D17" s="147"/>
      <c r="E17" s="147"/>
      <c r="F17" s="147"/>
      <c r="G17" s="147"/>
      <c r="H17" s="147"/>
      <c r="I17" s="147"/>
      <c r="J17" s="147"/>
      <c r="K17" s="147"/>
      <c r="L17" s="147"/>
      <c r="M17" s="147"/>
      <c r="N17" s="147"/>
      <c r="O17" s="147"/>
      <c r="P17" s="147"/>
      <c r="Q17" s="147"/>
      <c r="R17" s="147"/>
    </row>
    <row r="18" ht="21" customHeight="1" spans="1:18">
      <c r="A18" s="147"/>
      <c r="B18" s="430" t="s">
        <v>18</v>
      </c>
      <c r="C18" s="423"/>
      <c r="D18" s="421"/>
      <c r="E18" s="421"/>
      <c r="F18" s="421"/>
      <c r="G18" s="421"/>
      <c r="H18" s="421"/>
      <c r="I18" s="421" t="s">
        <v>15</v>
      </c>
      <c r="J18" s="423"/>
      <c r="K18" s="423"/>
      <c r="L18" s="423"/>
      <c r="M18" s="421" t="s">
        <v>16</v>
      </c>
      <c r="N18" s="310"/>
      <c r="O18" s="310"/>
      <c r="P18" s="310"/>
      <c r="Q18" s="423"/>
      <c r="R18" s="147"/>
    </row>
    <row r="19" ht="21" customHeight="1" spans="1:18">
      <c r="A19" s="147"/>
      <c r="B19" s="147"/>
      <c r="C19" s="147"/>
      <c r="D19" s="147"/>
      <c r="E19" s="147"/>
      <c r="F19" s="147"/>
      <c r="G19" s="147"/>
      <c r="H19" s="147"/>
      <c r="I19" s="147"/>
      <c r="J19" s="147"/>
      <c r="K19" s="147"/>
      <c r="L19" s="147"/>
      <c r="M19" s="147"/>
      <c r="N19" s="147"/>
      <c r="O19" s="147"/>
      <c r="P19" s="147"/>
      <c r="Q19" s="147"/>
      <c r="R19" s="147"/>
    </row>
    <row r="20" ht="21" customHeight="1" spans="1:18">
      <c r="A20" s="429"/>
      <c r="B20" s="430" t="s">
        <v>19</v>
      </c>
      <c r="C20" s="423"/>
      <c r="D20" s="421"/>
      <c r="E20" s="421"/>
      <c r="F20" s="421"/>
      <c r="G20" s="421"/>
      <c r="H20" s="421"/>
      <c r="I20" s="421" t="s">
        <v>20</v>
      </c>
      <c r="J20" s="423"/>
      <c r="K20" s="423"/>
      <c r="L20" s="423"/>
      <c r="M20" s="421" t="s">
        <v>16</v>
      </c>
      <c r="N20" s="310"/>
      <c r="O20" s="310"/>
      <c r="P20" s="310"/>
      <c r="Q20" s="423"/>
      <c r="R20" s="310"/>
    </row>
    <row r="21" ht="21" customHeight="1" spans="1:18">
      <c r="A21" s="118"/>
      <c r="B21" s="431"/>
      <c r="C21" s="432"/>
      <c r="D21" s="431"/>
      <c r="E21" s="431"/>
      <c r="F21" s="431"/>
      <c r="G21" s="431"/>
      <c r="H21" s="431"/>
      <c r="I21" s="431"/>
      <c r="J21" s="441"/>
      <c r="K21" s="432"/>
      <c r="L21" s="432"/>
      <c r="M21" s="431"/>
      <c r="N21" s="442"/>
      <c r="O21" s="442"/>
      <c r="P21" s="442"/>
      <c r="Q21" s="443"/>
      <c r="R21" s="442"/>
    </row>
  </sheetData>
  <mergeCells count="10">
    <mergeCell ref="A2:Q2"/>
    <mergeCell ref="A3:N3"/>
    <mergeCell ref="J14:L14"/>
    <mergeCell ref="M14:P14"/>
    <mergeCell ref="J16:L16"/>
    <mergeCell ref="M16:P16"/>
    <mergeCell ref="J18:L18"/>
    <mergeCell ref="M18:P18"/>
    <mergeCell ref="J20:L20"/>
    <mergeCell ref="M20:P20"/>
  </mergeCells>
  <printOptions horizontalCentered="1"/>
  <pageMargins left="0.786805555555556" right="0.786805555555556" top="1.18055555555556" bottom="1.18055555555556" header="0.511805555555556" footer="0.511805555555556"/>
  <pageSetup paperSize="9" scale="80" orientation="landscape" errors="blank"/>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21"/>
  <sheetViews>
    <sheetView showGridLines="0" showZeros="0" workbookViewId="0">
      <pane topLeftCell="B5" activePane="bottomRight" state="frozen"/>
      <selection activeCell="A1" sqref="A1"/>
    </sheetView>
  </sheetViews>
  <sheetFormatPr defaultColWidth="8" defaultRowHeight="15" outlineLevelCol="5"/>
  <cols>
    <col min="1" max="1" width="39.4380952380952" style="1"/>
    <col min="2" max="3" width="27.247619047619" style="1"/>
    <col min="4" max="4" width="42.1619047619048" style="1"/>
    <col min="5" max="6" width="27.247619047619" style="1"/>
  </cols>
  <sheetData>
    <row r="1" ht="48" customHeight="1" spans="1:6">
      <c r="A1" s="228" t="s">
        <v>195</v>
      </c>
      <c r="B1" s="229"/>
      <c r="C1" s="229"/>
      <c r="D1" s="229"/>
      <c r="E1" s="229"/>
      <c r="F1" s="229"/>
    </row>
    <row r="2" ht="21" customHeight="1" spans="1:6">
      <c r="A2" s="294"/>
      <c r="B2" s="294"/>
      <c r="C2" s="294"/>
      <c r="D2" s="294"/>
      <c r="E2" s="295" t="s">
        <v>37</v>
      </c>
      <c r="F2" s="296"/>
    </row>
    <row r="3" ht="21" customHeight="1" spans="1:6">
      <c r="A3" s="230" t="s">
        <v>49</v>
      </c>
      <c r="B3" s="230"/>
      <c r="C3" s="230"/>
      <c r="D3" s="230"/>
      <c r="E3" s="232"/>
      <c r="F3" s="232" t="s">
        <v>50</v>
      </c>
    </row>
    <row r="4" ht="28.5" customHeight="1" spans="1:6">
      <c r="A4" s="233" t="s">
        <v>51</v>
      </c>
      <c r="B4" s="233" t="s">
        <v>79</v>
      </c>
      <c r="C4" s="233" t="s">
        <v>80</v>
      </c>
      <c r="D4" s="233" t="s">
        <v>51</v>
      </c>
      <c r="E4" s="233" t="s">
        <v>79</v>
      </c>
      <c r="F4" s="233" t="s">
        <v>80</v>
      </c>
    </row>
    <row r="5" ht="28.5" customHeight="1" spans="1:6">
      <c r="A5" s="236" t="s">
        <v>196</v>
      </c>
      <c r="B5" s="297">
        <v>0</v>
      </c>
      <c r="C5" s="297">
        <v>0</v>
      </c>
      <c r="D5" s="298" t="s">
        <v>197</v>
      </c>
      <c r="E5" s="297">
        <v>0</v>
      </c>
      <c r="F5" s="297">
        <v>0</v>
      </c>
    </row>
    <row r="6" ht="28.5" customHeight="1" spans="1:6">
      <c r="A6" s="236" t="s">
        <v>83</v>
      </c>
      <c r="B6" s="297">
        <v>0</v>
      </c>
      <c r="C6" s="297">
        <v>0</v>
      </c>
      <c r="D6" s="299" t="s">
        <v>198</v>
      </c>
      <c r="E6" s="297">
        <v>0</v>
      </c>
      <c r="F6" s="297">
        <v>0</v>
      </c>
    </row>
    <row r="7" ht="28.5" customHeight="1" spans="1:6">
      <c r="A7" s="236" t="s">
        <v>87</v>
      </c>
      <c r="B7" s="297">
        <v>0</v>
      </c>
      <c r="C7" s="297">
        <v>0</v>
      </c>
      <c r="D7" s="298" t="s">
        <v>88</v>
      </c>
      <c r="E7" s="297">
        <v>0</v>
      </c>
      <c r="F7" s="297">
        <v>0</v>
      </c>
    </row>
    <row r="8" ht="28.5" customHeight="1" spans="1:6">
      <c r="A8" s="236" t="s">
        <v>136</v>
      </c>
      <c r="B8" s="297">
        <v>0</v>
      </c>
      <c r="C8" s="297">
        <v>0</v>
      </c>
      <c r="D8" s="298" t="s">
        <v>199</v>
      </c>
      <c r="E8" s="297">
        <v>0</v>
      </c>
      <c r="F8" s="297">
        <v>0</v>
      </c>
    </row>
    <row r="9" ht="28.5" customHeight="1" spans="1:6">
      <c r="A9" s="236" t="s">
        <v>137</v>
      </c>
      <c r="B9" s="297">
        <v>0</v>
      </c>
      <c r="C9" s="297">
        <v>0</v>
      </c>
      <c r="D9" s="298" t="s">
        <v>200</v>
      </c>
      <c r="E9" s="297">
        <v>0</v>
      </c>
      <c r="F9" s="297">
        <v>0</v>
      </c>
    </row>
    <row r="10" ht="28.5" customHeight="1" spans="1:6">
      <c r="A10" s="266" t="s">
        <v>95</v>
      </c>
      <c r="B10" s="273">
        <v>0</v>
      </c>
      <c r="C10" s="273">
        <v>0</v>
      </c>
      <c r="D10" s="300" t="s">
        <v>201</v>
      </c>
      <c r="E10" s="297">
        <v>0</v>
      </c>
      <c r="F10" s="297">
        <v>0</v>
      </c>
    </row>
    <row r="11" ht="28.5" customHeight="1" spans="1:6">
      <c r="A11" s="301" t="s">
        <v>94</v>
      </c>
      <c r="B11" s="241" t="s">
        <v>94</v>
      </c>
      <c r="C11" s="241" t="s">
        <v>94</v>
      </c>
      <c r="D11" s="302" t="s">
        <v>202</v>
      </c>
      <c r="E11" s="297">
        <v>0</v>
      </c>
      <c r="F11" s="297">
        <v>0</v>
      </c>
    </row>
    <row r="12" ht="28.5" customHeight="1" spans="1:6">
      <c r="A12" s="301" t="s">
        <v>94</v>
      </c>
      <c r="B12" s="241" t="s">
        <v>94</v>
      </c>
      <c r="C12" s="241" t="s">
        <v>94</v>
      </c>
      <c r="D12" s="303" t="s">
        <v>203</v>
      </c>
      <c r="E12" s="297">
        <v>0</v>
      </c>
      <c r="F12" s="297">
        <v>0</v>
      </c>
    </row>
    <row r="13" ht="28.5" customHeight="1" spans="1:6">
      <c r="A13" s="301" t="s">
        <v>94</v>
      </c>
      <c r="B13" s="241" t="s">
        <v>94</v>
      </c>
      <c r="C13" s="241" t="s">
        <v>94</v>
      </c>
      <c r="D13" s="304" t="s">
        <v>204</v>
      </c>
      <c r="E13" s="273">
        <v>0</v>
      </c>
      <c r="F13" s="273">
        <v>0</v>
      </c>
    </row>
    <row r="14" ht="28.5" customHeight="1" spans="1:6">
      <c r="A14" s="305" t="s">
        <v>138</v>
      </c>
      <c r="B14" s="306">
        <f>B5+B6+B7+B8+B9</f>
        <v>0</v>
      </c>
      <c r="C14" s="306">
        <f>C5+C6+C7+C8+C9</f>
        <v>0</v>
      </c>
      <c r="D14" s="305" t="s">
        <v>205</v>
      </c>
      <c r="E14" s="306">
        <f>E5+E6+E7+E8+E9+E10+E11+E12+E13</f>
        <v>0</v>
      </c>
      <c r="F14" s="306">
        <f>F5+F6+F7+F8+F9+F10+F11+F12+F13</f>
        <v>0</v>
      </c>
    </row>
    <row r="15" ht="28.5" customHeight="1" spans="1:6">
      <c r="A15" s="236" t="s">
        <v>140</v>
      </c>
      <c r="B15" s="297">
        <v>0</v>
      </c>
      <c r="C15" s="297">
        <v>0</v>
      </c>
      <c r="D15" s="236" t="s">
        <v>206</v>
      </c>
      <c r="E15" s="297">
        <v>0</v>
      </c>
      <c r="F15" s="297">
        <v>0</v>
      </c>
    </row>
    <row r="16" ht="28.5" customHeight="1" spans="1:6">
      <c r="A16" s="236" t="s">
        <v>142</v>
      </c>
      <c r="B16" s="273">
        <v>0</v>
      </c>
      <c r="C16" s="273">
        <v>0</v>
      </c>
      <c r="D16" s="236" t="s">
        <v>207</v>
      </c>
      <c r="E16" s="273">
        <v>0</v>
      </c>
      <c r="F16" s="273">
        <v>0</v>
      </c>
    </row>
    <row r="17" ht="28.5" customHeight="1" spans="1:6">
      <c r="A17" s="236" t="s">
        <v>144</v>
      </c>
      <c r="B17" s="307">
        <f t="shared" ref="B17:F17" si="0">B14+B15+B16</f>
        <v>0</v>
      </c>
      <c r="C17" s="307">
        <f>C14+C15+C16</f>
        <v>0</v>
      </c>
      <c r="D17" s="236" t="s">
        <v>208</v>
      </c>
      <c r="E17" s="307">
        <f>E14+E15+E16</f>
        <v>0</v>
      </c>
      <c r="F17" s="307">
        <f>F14+F15+F16</f>
        <v>0</v>
      </c>
    </row>
    <row r="18" ht="28.5" customHeight="1" spans="1:6">
      <c r="A18" s="261" t="s">
        <v>94</v>
      </c>
      <c r="B18" s="308" t="s">
        <v>94</v>
      </c>
      <c r="C18" s="309" t="s">
        <v>94</v>
      </c>
      <c r="D18" s="236" t="s">
        <v>209</v>
      </c>
      <c r="E18" s="307">
        <f>B17-E17</f>
        <v>0</v>
      </c>
      <c r="F18" s="307">
        <f>C17-F17</f>
        <v>0</v>
      </c>
    </row>
    <row r="19" ht="28.5" customHeight="1" spans="1:6">
      <c r="A19" s="236" t="s">
        <v>147</v>
      </c>
      <c r="B19" s="273">
        <v>0</v>
      </c>
      <c r="C19" s="307">
        <f>E19</f>
        <v>0</v>
      </c>
      <c r="D19" s="236" t="s">
        <v>210</v>
      </c>
      <c r="E19" s="307">
        <f>B19+E18</f>
        <v>0</v>
      </c>
      <c r="F19" s="307">
        <f>C19+F18</f>
        <v>0</v>
      </c>
    </row>
    <row r="20" ht="28.5" customHeight="1" spans="1:6">
      <c r="A20" s="237" t="s">
        <v>111</v>
      </c>
      <c r="B20" s="306">
        <f t="shared" ref="B20:F20" si="1">B17+B19</f>
        <v>0</v>
      </c>
      <c r="C20" s="306">
        <f>C17+C19</f>
        <v>0</v>
      </c>
      <c r="D20" s="237" t="s">
        <v>111</v>
      </c>
      <c r="E20" s="306">
        <f>E17+E19</f>
        <v>0</v>
      </c>
      <c r="F20" s="306">
        <f>F17+F19</f>
        <v>0</v>
      </c>
    </row>
    <row r="21" ht="28.5" customHeight="1" spans="1:6">
      <c r="A21" s="310"/>
      <c r="B21" s="310"/>
      <c r="C21" s="310"/>
      <c r="D21" s="310"/>
      <c r="E21" s="310"/>
      <c r="F21" s="296" t="s">
        <v>211</v>
      </c>
    </row>
  </sheetData>
  <mergeCells count="2">
    <mergeCell ref="A1:F1"/>
    <mergeCell ref="E2:F2"/>
  </mergeCells>
  <printOptions horizontalCentered="1"/>
  <pageMargins left="0.393055555555556" right="0.393055555555556" top="0.393055555555556" bottom="0.393055555555556" header="0.511805555555556" footer="0.511805555555556"/>
  <pageSetup paperSize="9" scale="80" orientation="landscape" errors="blank"/>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17"/>
  <sheetViews>
    <sheetView workbookViewId="0">
      <pane topLeftCell="D6" activePane="bottomRight" state="frozen"/>
      <selection activeCell="A1" sqref="A1"/>
    </sheetView>
  </sheetViews>
  <sheetFormatPr defaultColWidth="8" defaultRowHeight="15"/>
  <cols>
    <col min="1" max="1" width="32.2666666666667" style="1"/>
    <col min="2" max="2" width="25.6666666666667" style="1"/>
    <col min="3" max="3" width="27.9619047619048" style="1"/>
    <col min="4" max="4" width="26.8190476190476" style="1"/>
    <col min="5" max="5" width="24.3809523809524" style="1"/>
    <col min="6" max="6" width="24.6666666666667" style="1"/>
    <col min="7" max="7" width="23.2285714285714" style="1"/>
    <col min="8" max="8" width="22.8" style="1"/>
    <col min="9" max="9" width="25.5238095238095" style="1"/>
  </cols>
  <sheetData>
    <row r="1" ht="31.5" customHeight="1" spans="1:9">
      <c r="A1" s="287" t="s">
        <v>212</v>
      </c>
      <c r="B1" s="147"/>
      <c r="C1" s="147"/>
      <c r="D1" s="147"/>
      <c r="E1" s="147"/>
      <c r="F1" s="147"/>
      <c r="G1" s="147"/>
      <c r="H1" s="147"/>
      <c r="I1" s="147"/>
    </row>
    <row r="2" ht="31.5" customHeight="1" spans="1:9">
      <c r="A2" s="147"/>
      <c r="B2" s="147"/>
      <c r="C2" s="147"/>
      <c r="D2" s="147"/>
      <c r="E2" s="147"/>
      <c r="F2" s="147"/>
      <c r="G2" s="147"/>
      <c r="H2" s="147"/>
      <c r="I2" s="147"/>
    </row>
    <row r="3" ht="21" customHeight="1" spans="1:9">
      <c r="A3" s="288"/>
      <c r="B3" s="288"/>
      <c r="C3" s="288"/>
      <c r="D3" s="288"/>
      <c r="E3" s="288"/>
      <c r="F3" s="288"/>
      <c r="G3" s="289"/>
      <c r="H3" s="288"/>
      <c r="I3" s="289" t="s">
        <v>39</v>
      </c>
    </row>
    <row r="4" ht="21" customHeight="1" spans="1:9">
      <c r="A4" s="290" t="s">
        <v>49</v>
      </c>
      <c r="B4" s="275"/>
      <c r="C4" s="275"/>
      <c r="D4" s="275"/>
      <c r="E4" s="275"/>
      <c r="F4" s="275"/>
      <c r="G4" s="278"/>
      <c r="H4" s="275"/>
      <c r="I4" s="278" t="s">
        <v>50</v>
      </c>
    </row>
    <row r="5" ht="42.75" customHeight="1" spans="1:9">
      <c r="A5" s="280" t="s">
        <v>213</v>
      </c>
      <c r="B5" s="280" t="s">
        <v>52</v>
      </c>
      <c r="C5" s="279" t="s">
        <v>214</v>
      </c>
      <c r="D5" s="279" t="s">
        <v>215</v>
      </c>
      <c r="E5" s="279" t="s">
        <v>216</v>
      </c>
      <c r="F5" s="279" t="s">
        <v>217</v>
      </c>
      <c r="G5" s="279" t="s">
        <v>218</v>
      </c>
      <c r="H5" s="279" t="s">
        <v>58</v>
      </c>
      <c r="I5" s="279" t="s">
        <v>59</v>
      </c>
    </row>
    <row r="6" ht="27.75" customHeight="1" spans="1:9">
      <c r="A6" s="198" t="s">
        <v>219</v>
      </c>
      <c r="B6" s="199">
        <v>0</v>
      </c>
      <c r="C6" s="199">
        <v>0</v>
      </c>
      <c r="D6" s="199">
        <v>0</v>
      </c>
      <c r="E6" s="199">
        <v>0</v>
      </c>
      <c r="F6" s="199">
        <v>0</v>
      </c>
      <c r="G6" s="199">
        <v>0</v>
      </c>
      <c r="H6" s="199">
        <v>0</v>
      </c>
      <c r="I6" s="199">
        <v>0</v>
      </c>
    </row>
    <row r="7" ht="27.75" customHeight="1" spans="1:9">
      <c r="A7" s="284" t="s">
        <v>220</v>
      </c>
      <c r="B7" s="199">
        <v>0</v>
      </c>
      <c r="C7" s="201">
        <v>0</v>
      </c>
      <c r="D7" s="201">
        <v>0</v>
      </c>
      <c r="E7" s="201">
        <v>0</v>
      </c>
      <c r="F7" s="201">
        <v>0</v>
      </c>
      <c r="G7" s="201">
        <v>0</v>
      </c>
      <c r="H7" s="201">
        <v>0</v>
      </c>
      <c r="I7" s="201">
        <v>0</v>
      </c>
    </row>
    <row r="8" ht="27.75" customHeight="1" spans="1:9">
      <c r="A8" s="284" t="s">
        <v>221</v>
      </c>
      <c r="B8" s="199">
        <v>0</v>
      </c>
      <c r="C8" s="201">
        <v>0</v>
      </c>
      <c r="D8" s="201">
        <v>0</v>
      </c>
      <c r="E8" s="201">
        <v>0</v>
      </c>
      <c r="F8" s="201">
        <v>0</v>
      </c>
      <c r="G8" s="201">
        <v>0</v>
      </c>
      <c r="H8" s="201">
        <v>0</v>
      </c>
      <c r="I8" s="201">
        <v>0</v>
      </c>
    </row>
    <row r="9" ht="27.75" customHeight="1" spans="1:9">
      <c r="A9" s="284" t="s">
        <v>222</v>
      </c>
      <c r="B9" s="199">
        <v>0</v>
      </c>
      <c r="C9" s="201">
        <v>0</v>
      </c>
      <c r="D9" s="201">
        <v>0</v>
      </c>
      <c r="E9" s="201">
        <v>0</v>
      </c>
      <c r="F9" s="201">
        <v>0</v>
      </c>
      <c r="G9" s="201">
        <v>0</v>
      </c>
      <c r="H9" s="201">
        <v>0</v>
      </c>
      <c r="I9" s="201">
        <v>0</v>
      </c>
    </row>
    <row r="10" ht="27.75" customHeight="1" spans="1:9">
      <c r="A10" s="284" t="s">
        <v>223</v>
      </c>
      <c r="B10" s="199">
        <v>549046503.4</v>
      </c>
      <c r="C10" s="199">
        <v>0</v>
      </c>
      <c r="D10" s="199">
        <v>203966238.4</v>
      </c>
      <c r="E10" s="199">
        <v>337900000</v>
      </c>
      <c r="F10" s="199">
        <v>7180265</v>
      </c>
      <c r="G10" s="199">
        <v>0</v>
      </c>
      <c r="H10" s="199">
        <v>0</v>
      </c>
      <c r="I10" s="199">
        <v>0</v>
      </c>
    </row>
    <row r="11" ht="38.25" customHeight="1" spans="1:9">
      <c r="A11" s="291" t="s">
        <v>224</v>
      </c>
      <c r="B11" s="292">
        <v>0</v>
      </c>
      <c r="C11" s="279" t="s">
        <v>225</v>
      </c>
      <c r="D11" s="279" t="s">
        <v>226</v>
      </c>
      <c r="E11" s="279" t="s">
        <v>227</v>
      </c>
      <c r="F11" s="279" t="s">
        <v>228</v>
      </c>
      <c r="G11" s="279" t="s">
        <v>229</v>
      </c>
      <c r="H11" s="279" t="s">
        <v>230</v>
      </c>
      <c r="I11" s="279" t="s">
        <v>231</v>
      </c>
    </row>
    <row r="12" ht="29.25" customHeight="1" spans="1:9">
      <c r="A12" s="291" t="s">
        <v>232</v>
      </c>
      <c r="B12" s="199">
        <v>549046503.4</v>
      </c>
      <c r="C12" s="293">
        <v>0</v>
      </c>
      <c r="D12" s="293">
        <v>203966238.4</v>
      </c>
      <c r="E12" s="293">
        <v>337900000</v>
      </c>
      <c r="F12" s="293">
        <v>7180265</v>
      </c>
      <c r="G12" s="293">
        <v>0</v>
      </c>
      <c r="H12" s="293">
        <v>0</v>
      </c>
      <c r="I12" s="293">
        <v>0</v>
      </c>
    </row>
    <row r="13" ht="27.75" customHeight="1" spans="1:9">
      <c r="A13" s="284" t="s">
        <v>233</v>
      </c>
      <c r="B13" s="199">
        <v>222915370</v>
      </c>
      <c r="C13" s="201">
        <v>0</v>
      </c>
      <c r="D13" s="201">
        <v>152290000</v>
      </c>
      <c r="E13" s="201">
        <v>67490000</v>
      </c>
      <c r="F13" s="201">
        <v>3135370</v>
      </c>
      <c r="G13" s="201">
        <v>0</v>
      </c>
      <c r="H13" s="201">
        <v>0</v>
      </c>
      <c r="I13" s="201">
        <v>0</v>
      </c>
    </row>
    <row r="14" ht="27.75" customHeight="1" spans="1:9">
      <c r="A14" s="284" t="s">
        <v>234</v>
      </c>
      <c r="B14" s="199">
        <v>115722819.4</v>
      </c>
      <c r="C14" s="201">
        <v>0</v>
      </c>
      <c r="D14" s="201">
        <v>30050986.4</v>
      </c>
      <c r="E14" s="201">
        <v>82850000</v>
      </c>
      <c r="F14" s="201">
        <v>2821833</v>
      </c>
      <c r="G14" s="201">
        <v>0</v>
      </c>
      <c r="H14" s="201">
        <v>0</v>
      </c>
      <c r="I14" s="201">
        <v>0</v>
      </c>
    </row>
    <row r="15" ht="27.75" customHeight="1" spans="1:9">
      <c r="A15" s="284" t="s">
        <v>235</v>
      </c>
      <c r="B15" s="199">
        <v>0</v>
      </c>
      <c r="C15" s="201">
        <v>0</v>
      </c>
      <c r="D15" s="201">
        <v>0</v>
      </c>
      <c r="E15" s="201">
        <v>0</v>
      </c>
      <c r="F15" s="201">
        <v>0</v>
      </c>
      <c r="G15" s="201">
        <v>0</v>
      </c>
      <c r="H15" s="201">
        <v>0</v>
      </c>
      <c r="I15" s="201">
        <v>0</v>
      </c>
    </row>
    <row r="16" ht="27.75" customHeight="1" spans="1:9">
      <c r="A16" s="284" t="s">
        <v>236</v>
      </c>
      <c r="B16" s="199">
        <v>210408314</v>
      </c>
      <c r="C16" s="201">
        <v>0</v>
      </c>
      <c r="D16" s="201">
        <v>21625252</v>
      </c>
      <c r="E16" s="201">
        <v>187560000</v>
      </c>
      <c r="F16" s="201">
        <v>1223062</v>
      </c>
      <c r="G16" s="201">
        <v>0</v>
      </c>
      <c r="H16" s="201">
        <v>0</v>
      </c>
      <c r="I16" s="201">
        <v>0</v>
      </c>
    </row>
    <row r="17" ht="27.75" customHeight="1" spans="1:9">
      <c r="A17" s="288"/>
      <c r="B17" s="288"/>
      <c r="C17" s="288"/>
      <c r="D17" s="288"/>
      <c r="E17" s="288"/>
      <c r="F17" s="288"/>
      <c r="G17" s="288"/>
      <c r="H17" s="288"/>
      <c r="I17" s="289" t="s">
        <v>237</v>
      </c>
    </row>
  </sheetData>
  <mergeCells count="1">
    <mergeCell ref="A1:I2"/>
  </mergeCells>
  <pageMargins left="1.18055555555556" right="1.18055555555556" top="1.18055555555556" bottom="1.18055555555556" header="0.511805555555556" footer="0.511805555555556"/>
  <pageSetup paperSize="9" orientation="landscape" errors="blank"/>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26"/>
  <sheetViews>
    <sheetView workbookViewId="0">
      <pane topLeftCell="B11" activePane="bottomRight" state="frozen"/>
      <selection activeCell="A1" sqref="A1"/>
    </sheetView>
  </sheetViews>
  <sheetFormatPr defaultColWidth="8" defaultRowHeight="15" outlineLevelCol="1"/>
  <cols>
    <col min="1" max="2" width="71.7047619047619" style="1"/>
  </cols>
  <sheetData>
    <row r="1" ht="31.5" customHeight="1" spans="1:2">
      <c r="A1" s="287" t="s">
        <v>238</v>
      </c>
      <c r="B1" s="147"/>
    </row>
    <row r="2" ht="31.5" customHeight="1" spans="1:2">
      <c r="A2" s="147"/>
      <c r="B2" s="147"/>
    </row>
    <row r="3" ht="21" customHeight="1" spans="1:2">
      <c r="A3" s="288"/>
      <c r="B3" s="289" t="s">
        <v>41</v>
      </c>
    </row>
    <row r="4" ht="21" customHeight="1" spans="1:2">
      <c r="A4" s="290" t="s">
        <v>49</v>
      </c>
      <c r="B4" s="278" t="s">
        <v>50</v>
      </c>
    </row>
    <row r="5" ht="42.75" customHeight="1" spans="1:2">
      <c r="A5" s="280" t="s">
        <v>213</v>
      </c>
      <c r="B5" s="279" t="s">
        <v>239</v>
      </c>
    </row>
    <row r="6" ht="27.75" customHeight="1" spans="1:2">
      <c r="A6" s="284" t="s">
        <v>240</v>
      </c>
      <c r="B6" s="199">
        <f>B7+B8+B9+B10</f>
        <v>0</v>
      </c>
    </row>
    <row r="7" ht="27.75" customHeight="1" spans="1:2">
      <c r="A7" s="284" t="s">
        <v>241</v>
      </c>
      <c r="B7" s="199">
        <f t="shared" ref="B7:B10" si="0">B12+B17+B22</f>
        <v>0</v>
      </c>
    </row>
    <row r="8" ht="27.75" customHeight="1" spans="1:2">
      <c r="A8" s="284" t="s">
        <v>242</v>
      </c>
      <c r="B8" s="199">
        <f>B13+B18+B23</f>
        <v>0</v>
      </c>
    </row>
    <row r="9" ht="27.75" customHeight="1" spans="1:2">
      <c r="A9" s="284" t="s">
        <v>243</v>
      </c>
      <c r="B9" s="199">
        <f>B14+B19+B24</f>
        <v>0</v>
      </c>
    </row>
    <row r="10" ht="27.75" customHeight="1" spans="1:2">
      <c r="A10" s="284" t="s">
        <v>244</v>
      </c>
      <c r="B10" s="199">
        <f>B15+B20+B25</f>
        <v>0</v>
      </c>
    </row>
    <row r="11" ht="27.75" customHeight="1" spans="1:2">
      <c r="A11" s="284" t="s">
        <v>245</v>
      </c>
      <c r="B11" s="199">
        <f>B12+B13+B14+B15</f>
        <v>0</v>
      </c>
    </row>
    <row r="12" ht="27.75" customHeight="1" spans="1:2">
      <c r="A12" s="284" t="s">
        <v>241</v>
      </c>
      <c r="B12" s="201">
        <v>0</v>
      </c>
    </row>
    <row r="13" ht="27.75" customHeight="1" spans="1:2">
      <c r="A13" s="284" t="s">
        <v>242</v>
      </c>
      <c r="B13" s="201">
        <v>0</v>
      </c>
    </row>
    <row r="14" ht="27.75" customHeight="1" spans="1:2">
      <c r="A14" s="284" t="s">
        <v>243</v>
      </c>
      <c r="B14" s="201">
        <v>0</v>
      </c>
    </row>
    <row r="15" ht="27.75" customHeight="1" spans="1:2">
      <c r="A15" s="284" t="s">
        <v>244</v>
      </c>
      <c r="B15" s="201">
        <v>0</v>
      </c>
    </row>
    <row r="16" ht="27.75" customHeight="1" spans="1:2">
      <c r="A16" s="284" t="s">
        <v>246</v>
      </c>
      <c r="B16" s="199">
        <f>B17+B18+B19+B20</f>
        <v>0</v>
      </c>
    </row>
    <row r="17" ht="27.75" customHeight="1" spans="1:2">
      <c r="A17" s="284" t="s">
        <v>241</v>
      </c>
      <c r="B17" s="201">
        <v>0</v>
      </c>
    </row>
    <row r="18" ht="27.75" customHeight="1" spans="1:2">
      <c r="A18" s="284" t="s">
        <v>242</v>
      </c>
      <c r="B18" s="201">
        <v>0</v>
      </c>
    </row>
    <row r="19" ht="27.75" customHeight="1" spans="1:2">
      <c r="A19" s="284" t="s">
        <v>243</v>
      </c>
      <c r="B19" s="201">
        <v>0</v>
      </c>
    </row>
    <row r="20" ht="27.75" customHeight="1" spans="1:2">
      <c r="A20" s="284" t="s">
        <v>244</v>
      </c>
      <c r="B20" s="201">
        <v>0</v>
      </c>
    </row>
    <row r="21" ht="27.75" customHeight="1" spans="1:2">
      <c r="A21" s="284" t="s">
        <v>247</v>
      </c>
      <c r="B21" s="199">
        <f>B22+B23+B24+B25</f>
        <v>0</v>
      </c>
    </row>
    <row r="22" ht="27.75" customHeight="1" spans="1:2">
      <c r="A22" s="284" t="s">
        <v>241</v>
      </c>
      <c r="B22" s="201">
        <v>0</v>
      </c>
    </row>
    <row r="23" ht="27.75" customHeight="1" spans="1:2">
      <c r="A23" s="284" t="s">
        <v>242</v>
      </c>
      <c r="B23" s="201">
        <v>0</v>
      </c>
    </row>
    <row r="24" ht="27.75" customHeight="1" spans="1:2">
      <c r="A24" s="284" t="s">
        <v>243</v>
      </c>
      <c r="B24" s="201">
        <v>0</v>
      </c>
    </row>
    <row r="25" ht="27.75" customHeight="1" spans="1:2">
      <c r="A25" s="284" t="s">
        <v>244</v>
      </c>
      <c r="B25" s="201">
        <v>0</v>
      </c>
    </row>
    <row r="26" customHeight="1" spans="1:2">
      <c r="A26" s="285"/>
      <c r="B26" s="289" t="s">
        <v>248</v>
      </c>
    </row>
  </sheetData>
  <mergeCells count="1">
    <mergeCell ref="A1:B2"/>
  </mergeCells>
  <pageMargins left="1.18055555555556" right="1.18055555555556" top="1.18055555555556" bottom="1.18055555555556" header="0.511805555555556" footer="0.511805555555556"/>
  <pageSetup paperSize="9" orientation="portrait" errors="blank"/>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25"/>
  <sheetViews>
    <sheetView topLeftCell="A7" workbookViewId="0">
      <selection activeCell="A1" sqref="A1"/>
    </sheetView>
  </sheetViews>
  <sheetFormatPr defaultColWidth="8" defaultRowHeight="15" outlineLevelCol="7"/>
  <cols>
    <col min="1" max="1" width="55.9333333333333" style="1"/>
    <col min="2" max="2" width="7.45714285714286" style="1"/>
    <col min="3" max="4" width="24.2380952380952" style="1"/>
    <col min="5" max="5" width="55.9333333333333" style="1"/>
    <col min="6" max="6" width="7.45714285714286" style="1"/>
    <col min="7" max="8" width="24.2380952380952" style="1"/>
  </cols>
  <sheetData>
    <row r="1" ht="63" customHeight="1" spans="1:8">
      <c r="A1" s="274" t="s">
        <v>249</v>
      </c>
      <c r="B1" s="147"/>
      <c r="C1" s="147"/>
      <c r="D1" s="147"/>
      <c r="E1" s="147"/>
      <c r="F1" s="147"/>
      <c r="G1" s="147"/>
      <c r="H1" s="147"/>
    </row>
    <row r="2" ht="21" customHeight="1" spans="1:8">
      <c r="A2" s="275" t="s">
        <v>250</v>
      </c>
      <c r="B2" s="276"/>
      <c r="C2" s="276"/>
      <c r="D2" s="277"/>
      <c r="E2" s="277"/>
      <c r="F2" s="277"/>
      <c r="G2" s="277"/>
      <c r="H2" s="278" t="s">
        <v>43</v>
      </c>
    </row>
    <row r="3" ht="27.75" customHeight="1" spans="1:8">
      <c r="A3" s="279" t="s">
        <v>51</v>
      </c>
      <c r="B3" s="279" t="s">
        <v>251</v>
      </c>
      <c r="C3" s="280" t="s">
        <v>79</v>
      </c>
      <c r="D3" s="280" t="s">
        <v>80</v>
      </c>
      <c r="E3" s="280" t="s">
        <v>51</v>
      </c>
      <c r="F3" s="280" t="s">
        <v>251</v>
      </c>
      <c r="G3" s="280" t="s">
        <v>79</v>
      </c>
      <c r="H3" s="280" t="s">
        <v>80</v>
      </c>
    </row>
    <row r="4" ht="27.75" customHeight="1" spans="1:8">
      <c r="A4" s="281" t="s">
        <v>252</v>
      </c>
      <c r="B4" s="197" t="s">
        <v>94</v>
      </c>
      <c r="C4" s="197" t="s">
        <v>94</v>
      </c>
      <c r="D4" s="197" t="s">
        <v>94</v>
      </c>
      <c r="E4" s="281" t="s">
        <v>253</v>
      </c>
      <c r="F4" s="197" t="s">
        <v>254</v>
      </c>
      <c r="G4" s="201">
        <v>0</v>
      </c>
      <c r="H4" s="201">
        <v>0</v>
      </c>
    </row>
    <row r="5" ht="27.75" customHeight="1" spans="1:8">
      <c r="A5" s="281" t="s">
        <v>255</v>
      </c>
      <c r="B5" s="197" t="s">
        <v>256</v>
      </c>
      <c r="C5" s="282">
        <f>C6+C8+C9</f>
        <v>0</v>
      </c>
      <c r="D5" s="282">
        <f>D6+D8+D9</f>
        <v>0</v>
      </c>
      <c r="E5" s="281" t="s">
        <v>257</v>
      </c>
      <c r="F5" s="197" t="s">
        <v>254</v>
      </c>
      <c r="G5" s="201">
        <v>0</v>
      </c>
      <c r="H5" s="201">
        <v>0</v>
      </c>
    </row>
    <row r="6" ht="27.75" customHeight="1" spans="1:8">
      <c r="A6" s="281" t="s">
        <v>258</v>
      </c>
      <c r="B6" s="206" t="s">
        <v>256</v>
      </c>
      <c r="C6" s="283">
        <v>0</v>
      </c>
      <c r="D6" s="283">
        <v>0</v>
      </c>
      <c r="E6" s="281" t="s">
        <v>259</v>
      </c>
      <c r="F6" s="197" t="s">
        <v>254</v>
      </c>
      <c r="G6" s="199">
        <f>C24-G4+G5</f>
        <v>0</v>
      </c>
      <c r="H6" s="199">
        <f>D24-H4+H5</f>
        <v>0</v>
      </c>
    </row>
    <row r="7" ht="27.75" customHeight="1" spans="1:8">
      <c r="A7" s="281" t="s">
        <v>260</v>
      </c>
      <c r="B7" s="206" t="s">
        <v>256</v>
      </c>
      <c r="C7" s="283">
        <v>0</v>
      </c>
      <c r="D7" s="283">
        <v>0</v>
      </c>
      <c r="E7" s="281" t="s">
        <v>261</v>
      </c>
      <c r="F7" s="197" t="s">
        <v>254</v>
      </c>
      <c r="G7" s="201">
        <v>0</v>
      </c>
      <c r="H7" s="201">
        <v>0</v>
      </c>
    </row>
    <row r="8" ht="27.75" customHeight="1" spans="1:8">
      <c r="A8" s="281" t="s">
        <v>262</v>
      </c>
      <c r="B8" s="206" t="s">
        <v>256</v>
      </c>
      <c r="C8" s="283">
        <v>0</v>
      </c>
      <c r="D8" s="283">
        <v>0</v>
      </c>
      <c r="E8" s="281" t="s">
        <v>263</v>
      </c>
      <c r="F8" s="197" t="s">
        <v>254</v>
      </c>
      <c r="G8" s="201">
        <v>0</v>
      </c>
      <c r="H8" s="201">
        <v>0</v>
      </c>
    </row>
    <row r="9" ht="27.75" customHeight="1" spans="1:8">
      <c r="A9" s="281" t="s">
        <v>264</v>
      </c>
      <c r="B9" s="206" t="s">
        <v>256</v>
      </c>
      <c r="C9" s="283">
        <v>0</v>
      </c>
      <c r="D9" s="283">
        <v>0</v>
      </c>
      <c r="E9" s="281" t="s">
        <v>265</v>
      </c>
      <c r="F9" s="197" t="s">
        <v>94</v>
      </c>
      <c r="G9" s="197" t="s">
        <v>94</v>
      </c>
      <c r="H9" s="197" t="s">
        <v>94</v>
      </c>
    </row>
    <row r="10" ht="27.75" customHeight="1" spans="1:8">
      <c r="A10" s="281" t="s">
        <v>266</v>
      </c>
      <c r="B10" s="206" t="s">
        <v>256</v>
      </c>
      <c r="C10" s="283">
        <v>0</v>
      </c>
      <c r="D10" s="283">
        <v>0</v>
      </c>
      <c r="E10" s="281" t="s">
        <v>267</v>
      </c>
      <c r="F10" s="197" t="s">
        <v>256</v>
      </c>
      <c r="G10" s="283">
        <v>198856</v>
      </c>
      <c r="H10" s="283">
        <v>224305</v>
      </c>
    </row>
    <row r="11" ht="27.75" customHeight="1" spans="1:8">
      <c r="A11" s="281" t="s">
        <v>268</v>
      </c>
      <c r="B11" s="206" t="s">
        <v>256</v>
      </c>
      <c r="C11" s="283">
        <v>0</v>
      </c>
      <c r="D11" s="283">
        <v>0</v>
      </c>
      <c r="E11" s="281" t="s">
        <v>269</v>
      </c>
      <c r="F11" s="197" t="s">
        <v>256</v>
      </c>
      <c r="G11" s="283">
        <v>147585</v>
      </c>
      <c r="H11" s="283">
        <v>154145</v>
      </c>
    </row>
    <row r="12" ht="27.75" customHeight="1" spans="1:8">
      <c r="A12" s="281" t="s">
        <v>270</v>
      </c>
      <c r="B12" s="206" t="s">
        <v>256</v>
      </c>
      <c r="C12" s="283">
        <v>0</v>
      </c>
      <c r="D12" s="283">
        <v>0</v>
      </c>
      <c r="E12" s="281" t="s">
        <v>271</v>
      </c>
      <c r="F12" s="197" t="s">
        <v>272</v>
      </c>
      <c r="G12" s="199">
        <v>316.11</v>
      </c>
      <c r="H12" s="199">
        <v>355.01</v>
      </c>
    </row>
    <row r="13" ht="27.75" customHeight="1" spans="1:8">
      <c r="A13" s="281" t="s">
        <v>273</v>
      </c>
      <c r="B13" s="206" t="s">
        <v>256</v>
      </c>
      <c r="C13" s="283">
        <v>0</v>
      </c>
      <c r="D13" s="283">
        <v>0</v>
      </c>
      <c r="E13" s="281" t="s">
        <v>274</v>
      </c>
      <c r="F13" s="197" t="s">
        <v>272</v>
      </c>
      <c r="G13" s="199">
        <v>38.81</v>
      </c>
      <c r="H13" s="199">
        <v>40.8</v>
      </c>
    </row>
    <row r="14" ht="27.75" customHeight="1" spans="1:8">
      <c r="A14" s="281" t="s">
        <v>275</v>
      </c>
      <c r="B14" s="206" t="s">
        <v>254</v>
      </c>
      <c r="C14" s="201">
        <v>0</v>
      </c>
      <c r="D14" s="201">
        <v>0</v>
      </c>
      <c r="E14" s="281" t="s">
        <v>276</v>
      </c>
      <c r="F14" s="197" t="s">
        <v>94</v>
      </c>
      <c r="G14" s="197" t="s">
        <v>94</v>
      </c>
      <c r="H14" s="197" t="s">
        <v>94</v>
      </c>
    </row>
    <row r="15" ht="27.75" customHeight="1" spans="1:8">
      <c r="A15" s="281" t="s">
        <v>277</v>
      </c>
      <c r="B15" s="206" t="s">
        <v>254</v>
      </c>
      <c r="C15" s="201">
        <v>0</v>
      </c>
      <c r="D15" s="201">
        <v>0</v>
      </c>
      <c r="E15" s="281" t="s">
        <v>255</v>
      </c>
      <c r="F15" s="197" t="s">
        <v>256</v>
      </c>
      <c r="G15" s="282">
        <f>G16+G17</f>
        <v>27030</v>
      </c>
      <c r="H15" s="282">
        <f>H16+H17</f>
        <v>29205</v>
      </c>
    </row>
    <row r="16" ht="27.75" customHeight="1" spans="1:8">
      <c r="A16" s="281" t="s">
        <v>278</v>
      </c>
      <c r="B16" s="206" t="s">
        <v>279</v>
      </c>
      <c r="C16" s="199">
        <f>IF(C14=0,0,(C22+G5)/C14)*100</f>
        <v>0</v>
      </c>
      <c r="D16" s="199">
        <f>IF(D14=0,0,(D22+H5)/D14)*100</f>
        <v>0</v>
      </c>
      <c r="E16" s="281" t="s">
        <v>280</v>
      </c>
      <c r="F16" s="197" t="s">
        <v>256</v>
      </c>
      <c r="G16" s="283">
        <v>16616</v>
      </c>
      <c r="H16" s="283">
        <v>17635</v>
      </c>
    </row>
    <row r="17" ht="27.75" customHeight="1" spans="1:8">
      <c r="A17" s="281" t="s">
        <v>281</v>
      </c>
      <c r="B17" s="206" t="s">
        <v>279</v>
      </c>
      <c r="C17" s="201">
        <v>0</v>
      </c>
      <c r="D17" s="201">
        <v>0</v>
      </c>
      <c r="E17" s="281" t="s">
        <v>282</v>
      </c>
      <c r="F17" s="197" t="s">
        <v>256</v>
      </c>
      <c r="G17" s="283">
        <v>10414</v>
      </c>
      <c r="H17" s="283">
        <v>11570</v>
      </c>
    </row>
    <row r="18" ht="27.75" customHeight="1" spans="1:8">
      <c r="A18" s="281" t="s">
        <v>283</v>
      </c>
      <c r="B18" s="206" t="s">
        <v>279</v>
      </c>
      <c r="C18" s="201">
        <v>0</v>
      </c>
      <c r="D18" s="201">
        <v>0</v>
      </c>
      <c r="E18" s="281" t="s">
        <v>270</v>
      </c>
      <c r="F18" s="197" t="s">
        <v>256</v>
      </c>
      <c r="G18" s="283">
        <v>16616</v>
      </c>
      <c r="H18" s="283">
        <v>17635</v>
      </c>
    </row>
    <row r="19" ht="27.75" customHeight="1" spans="1:8">
      <c r="A19" s="281" t="s">
        <v>284</v>
      </c>
      <c r="B19" s="206" t="s">
        <v>279</v>
      </c>
      <c r="C19" s="201">
        <v>0</v>
      </c>
      <c r="D19" s="201">
        <v>0</v>
      </c>
      <c r="E19" s="281" t="s">
        <v>275</v>
      </c>
      <c r="F19" s="197" t="s">
        <v>94</v>
      </c>
      <c r="G19" s="197" t="s">
        <v>94</v>
      </c>
      <c r="H19" s="197" t="s">
        <v>94</v>
      </c>
    </row>
    <row r="20" ht="27.75" customHeight="1" spans="1:8">
      <c r="A20" s="198" t="s">
        <v>285</v>
      </c>
      <c r="B20" s="197" t="s">
        <v>272</v>
      </c>
      <c r="C20" s="199">
        <f>IF(C12=0,0,C14/C12)</f>
        <v>0</v>
      </c>
      <c r="D20" s="199">
        <f>IF(D12=0,0,D14/D12)</f>
        <v>0</v>
      </c>
      <c r="E20" s="281" t="s">
        <v>286</v>
      </c>
      <c r="F20" s="197" t="s">
        <v>254</v>
      </c>
      <c r="G20" s="201">
        <v>1165030000</v>
      </c>
      <c r="H20" s="201">
        <v>1261365600</v>
      </c>
    </row>
    <row r="21" ht="27.75" customHeight="1" spans="1:8">
      <c r="A21" s="281" t="s">
        <v>287</v>
      </c>
      <c r="B21" s="197" t="s">
        <v>94</v>
      </c>
      <c r="C21" s="197" t="s">
        <v>94</v>
      </c>
      <c r="D21" s="197" t="s">
        <v>94</v>
      </c>
      <c r="E21" s="281" t="s">
        <v>288</v>
      </c>
      <c r="F21" s="197" t="s">
        <v>254</v>
      </c>
      <c r="G21" s="201">
        <v>1165030000</v>
      </c>
      <c r="H21" s="201">
        <v>1261365600</v>
      </c>
    </row>
    <row r="22" ht="27.75" customHeight="1" spans="1:8">
      <c r="A22" s="284" t="s">
        <v>289</v>
      </c>
      <c r="B22" s="197" t="s">
        <v>254</v>
      </c>
      <c r="C22" s="201">
        <v>0</v>
      </c>
      <c r="D22" s="201">
        <v>0</v>
      </c>
      <c r="E22" s="281" t="s">
        <v>278</v>
      </c>
      <c r="F22" s="197" t="s">
        <v>279</v>
      </c>
      <c r="G22" s="199">
        <v>14.57</v>
      </c>
      <c r="H22" s="199">
        <v>24</v>
      </c>
    </row>
    <row r="23" ht="27.75" customHeight="1" spans="1:8">
      <c r="A23" s="281" t="s">
        <v>290</v>
      </c>
      <c r="B23" s="197" t="s">
        <v>94</v>
      </c>
      <c r="C23" s="197" t="s">
        <v>94</v>
      </c>
      <c r="D23" s="197" t="s">
        <v>94</v>
      </c>
      <c r="E23" s="198" t="s">
        <v>285</v>
      </c>
      <c r="F23" s="197" t="s">
        <v>272</v>
      </c>
      <c r="G23" s="199">
        <f>IF(G18=0,0,G21/G18)</f>
        <v>70114.9494463168</v>
      </c>
      <c r="H23" s="199">
        <f>IF(H18=0,0,H21/H18)</f>
        <v>71526.2602778565</v>
      </c>
    </row>
    <row r="24" ht="27.75" customHeight="1" spans="1:8">
      <c r="A24" s="281" t="s">
        <v>291</v>
      </c>
      <c r="B24" s="206" t="s">
        <v>254</v>
      </c>
      <c r="C24" s="201">
        <v>0</v>
      </c>
      <c r="D24" s="199">
        <f>G6</f>
        <v>0</v>
      </c>
      <c r="E24" s="281" t="s">
        <v>292</v>
      </c>
      <c r="F24" s="197" t="s">
        <v>272</v>
      </c>
      <c r="G24" s="283">
        <v>61061</v>
      </c>
      <c r="H24" s="283">
        <v>67203</v>
      </c>
    </row>
    <row r="25" ht="15.75" customHeight="1" spans="1:8">
      <c r="A25" s="285"/>
      <c r="B25" s="285"/>
      <c r="C25" s="285"/>
      <c r="D25" s="285"/>
      <c r="E25" s="285"/>
      <c r="F25" s="285"/>
      <c r="G25" s="285"/>
      <c r="H25" s="286" t="s">
        <v>293</v>
      </c>
    </row>
  </sheetData>
  <mergeCells count="1">
    <mergeCell ref="A1:H1"/>
  </mergeCells>
  <pageMargins left="1.18055555555556" right="1.18055555555556" top="1.18055555555556" bottom="1.18055555555556" header="0.511805555555556" footer="0.511805555555556"/>
  <pageSetup paperSize="9" orientation="portrait" errors="blank"/>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19"/>
  <sheetViews>
    <sheetView showGridLines="0" workbookViewId="0">
      <pane topLeftCell="D4" activePane="bottomRight" state="frozen"/>
      <selection activeCell="A1" sqref="A1"/>
    </sheetView>
  </sheetViews>
  <sheetFormatPr defaultColWidth="8" defaultRowHeight="15" outlineLevelCol="7"/>
  <cols>
    <col min="1" max="1" width="50.2" style="1"/>
    <col min="2" max="2" width="7.6" style="1"/>
    <col min="3" max="4" width="27.247619047619" style="1"/>
    <col min="5" max="5" width="50.2" style="1"/>
    <col min="6" max="6" width="7.6" style="1"/>
    <col min="7" max="8" width="27.247619047619" style="1"/>
  </cols>
  <sheetData>
    <row r="1" ht="48" customHeight="1" spans="1:8">
      <c r="A1" s="228" t="s">
        <v>294</v>
      </c>
      <c r="B1" s="229"/>
      <c r="C1" s="229"/>
      <c r="D1" s="229"/>
      <c r="E1" s="229"/>
      <c r="F1" s="229"/>
      <c r="G1" s="229"/>
      <c r="H1" s="229"/>
    </row>
    <row r="2" ht="21" customHeight="1" spans="1:8">
      <c r="A2" s="230" t="s">
        <v>49</v>
      </c>
      <c r="B2" s="230"/>
      <c r="C2" s="230"/>
      <c r="D2" s="230"/>
      <c r="E2" s="257"/>
      <c r="F2" s="257"/>
      <c r="G2" s="257"/>
      <c r="H2" s="258" t="s">
        <v>45</v>
      </c>
    </row>
    <row r="3" ht="28.5" customHeight="1" spans="1:8">
      <c r="A3" s="233" t="s">
        <v>51</v>
      </c>
      <c r="B3" s="233" t="s">
        <v>251</v>
      </c>
      <c r="C3" s="233" t="s">
        <v>79</v>
      </c>
      <c r="D3" s="259" t="s">
        <v>80</v>
      </c>
      <c r="E3" s="260" t="s">
        <v>51</v>
      </c>
      <c r="F3" s="260" t="s">
        <v>251</v>
      </c>
      <c r="G3" s="260" t="s">
        <v>79</v>
      </c>
      <c r="H3" s="260" t="s">
        <v>80</v>
      </c>
    </row>
    <row r="4" ht="28.5" customHeight="1" spans="1:8">
      <c r="A4" s="236" t="s">
        <v>295</v>
      </c>
      <c r="B4" s="237" t="s">
        <v>94</v>
      </c>
      <c r="C4" s="237" t="s">
        <v>94</v>
      </c>
      <c r="D4" s="261" t="s">
        <v>94</v>
      </c>
      <c r="E4" s="245" t="s">
        <v>296</v>
      </c>
      <c r="F4" s="241" t="s">
        <v>254</v>
      </c>
      <c r="G4" s="262">
        <v>0</v>
      </c>
      <c r="H4" s="263">
        <f>G7</f>
        <v>0</v>
      </c>
    </row>
    <row r="5" ht="28.5" customHeight="1" spans="1:8">
      <c r="A5" s="236" t="s">
        <v>255</v>
      </c>
      <c r="B5" s="237" t="s">
        <v>256</v>
      </c>
      <c r="C5" s="264">
        <f>C6+C7</f>
        <v>54491</v>
      </c>
      <c r="D5" s="265">
        <f>D6+D7</f>
        <v>55402</v>
      </c>
      <c r="E5" s="245" t="s">
        <v>297</v>
      </c>
      <c r="F5" s="241" t="s">
        <v>254</v>
      </c>
      <c r="G5" s="262">
        <v>0</v>
      </c>
      <c r="H5" s="262">
        <v>0</v>
      </c>
    </row>
    <row r="6" ht="28.5" customHeight="1" spans="1:8">
      <c r="A6" s="266" t="s">
        <v>298</v>
      </c>
      <c r="B6" s="267" t="s">
        <v>256</v>
      </c>
      <c r="C6" s="268">
        <v>35507</v>
      </c>
      <c r="D6" s="269">
        <v>36209</v>
      </c>
      <c r="E6" s="245" t="s">
        <v>299</v>
      </c>
      <c r="F6" s="241" t="s">
        <v>254</v>
      </c>
      <c r="G6" s="262">
        <v>0</v>
      </c>
      <c r="H6" s="262">
        <v>0</v>
      </c>
    </row>
    <row r="7" ht="28.5" customHeight="1" spans="1:8">
      <c r="A7" s="270" t="s">
        <v>300</v>
      </c>
      <c r="B7" s="271" t="s">
        <v>256</v>
      </c>
      <c r="C7" s="268">
        <v>18984</v>
      </c>
      <c r="D7" s="269">
        <v>19193</v>
      </c>
      <c r="E7" s="245" t="s">
        <v>301</v>
      </c>
      <c r="F7" s="241" t="s">
        <v>254</v>
      </c>
      <c r="G7" s="263">
        <f>G4-G5+G6</f>
        <v>0</v>
      </c>
      <c r="H7" s="263">
        <f>H4-H5+H6</f>
        <v>0</v>
      </c>
    </row>
    <row r="8" ht="28.5" customHeight="1" spans="1:8">
      <c r="A8" s="270" t="s">
        <v>270</v>
      </c>
      <c r="B8" s="271" t="s">
        <v>256</v>
      </c>
      <c r="C8" s="268">
        <v>35507</v>
      </c>
      <c r="D8" s="269">
        <v>36209</v>
      </c>
      <c r="E8" s="245" t="s">
        <v>302</v>
      </c>
      <c r="F8" s="241" t="s">
        <v>254</v>
      </c>
      <c r="G8" s="262">
        <v>0</v>
      </c>
      <c r="H8" s="262">
        <v>0</v>
      </c>
    </row>
    <row r="9" ht="28.5" customHeight="1" spans="1:8">
      <c r="A9" s="270" t="s">
        <v>275</v>
      </c>
      <c r="B9" s="271" t="s">
        <v>94</v>
      </c>
      <c r="C9" s="267" t="s">
        <v>94</v>
      </c>
      <c r="D9" s="244" t="s">
        <v>94</v>
      </c>
      <c r="E9" s="245" t="s">
        <v>303</v>
      </c>
      <c r="F9" s="241" t="s">
        <v>254</v>
      </c>
      <c r="G9" s="262">
        <v>0</v>
      </c>
      <c r="H9" s="262">
        <v>0</v>
      </c>
    </row>
    <row r="10" ht="28.5" customHeight="1" spans="1:8">
      <c r="A10" s="245" t="s">
        <v>304</v>
      </c>
      <c r="B10" s="251" t="s">
        <v>254</v>
      </c>
      <c r="C10" s="262">
        <v>2359009458.06</v>
      </c>
      <c r="D10" s="262">
        <v>2479318940.42</v>
      </c>
      <c r="E10" s="245" t="s">
        <v>305</v>
      </c>
      <c r="F10" s="251" t="s">
        <v>94</v>
      </c>
      <c r="G10" s="272" t="s">
        <v>94</v>
      </c>
      <c r="H10" s="272" t="s">
        <v>94</v>
      </c>
    </row>
    <row r="11" ht="28.5" customHeight="1" spans="1:8">
      <c r="A11" s="245" t="s">
        <v>306</v>
      </c>
      <c r="B11" s="251" t="s">
        <v>254</v>
      </c>
      <c r="C11" s="262">
        <v>2359009458.06</v>
      </c>
      <c r="D11" s="262">
        <v>2479318940.42</v>
      </c>
      <c r="E11" s="270" t="s">
        <v>307</v>
      </c>
      <c r="F11" s="271" t="s">
        <v>256</v>
      </c>
      <c r="G11" s="273">
        <v>0</v>
      </c>
      <c r="H11" s="273">
        <v>0</v>
      </c>
    </row>
    <row r="12" ht="28.5" customHeight="1" spans="1:8">
      <c r="A12" s="245" t="s">
        <v>278</v>
      </c>
      <c r="B12" s="241" t="s">
        <v>279</v>
      </c>
      <c r="C12" s="263">
        <f>IF(C11=0,0,(C17+G6)/C11)*100</f>
        <v>9.69999999992285</v>
      </c>
      <c r="D12" s="263">
        <f>IF(D11=0,0,(D17+H6)/D11)*100</f>
        <v>9.69999999997015</v>
      </c>
      <c r="E12" s="245" t="s">
        <v>308</v>
      </c>
      <c r="F12" s="245" t="s">
        <v>272</v>
      </c>
      <c r="G12" s="263">
        <f>G13+G14</f>
        <v>0</v>
      </c>
      <c r="H12" s="263">
        <f>H13+H14</f>
        <v>0</v>
      </c>
    </row>
    <row r="13" ht="28.5" customHeight="1" spans="1:8">
      <c r="A13" s="245" t="s">
        <v>281</v>
      </c>
      <c r="B13" s="241" t="s">
        <v>279</v>
      </c>
      <c r="C13" s="262">
        <v>7.7</v>
      </c>
      <c r="D13" s="262">
        <v>7.7</v>
      </c>
      <c r="E13" s="245" t="s">
        <v>309</v>
      </c>
      <c r="F13" s="245" t="s">
        <v>272</v>
      </c>
      <c r="G13" s="262">
        <v>0</v>
      </c>
      <c r="H13" s="262">
        <v>0</v>
      </c>
    </row>
    <row r="14" ht="28.5" customHeight="1" spans="1:8">
      <c r="A14" s="245" t="s">
        <v>310</v>
      </c>
      <c r="B14" s="241" t="s">
        <v>279</v>
      </c>
      <c r="C14" s="262">
        <v>2</v>
      </c>
      <c r="D14" s="262">
        <v>2</v>
      </c>
      <c r="E14" s="245" t="s">
        <v>311</v>
      </c>
      <c r="F14" s="245" t="s">
        <v>272</v>
      </c>
      <c r="G14" s="262">
        <v>0</v>
      </c>
      <c r="H14" s="262">
        <v>0</v>
      </c>
    </row>
    <row r="15" ht="28.5" customHeight="1" spans="1:8">
      <c r="A15" s="245" t="s">
        <v>285</v>
      </c>
      <c r="B15" s="241" t="s">
        <v>272</v>
      </c>
      <c r="C15" s="263">
        <f>IF(C8=0,0,C11/C8)</f>
        <v>66437.8702244628</v>
      </c>
      <c r="D15" s="263">
        <f>IF(D8=0,0,D11/D8)</f>
        <v>68472.4499549836</v>
      </c>
      <c r="E15" s="245" t="s">
        <v>312</v>
      </c>
      <c r="F15" s="251" t="s">
        <v>94</v>
      </c>
      <c r="G15" s="272" t="s">
        <v>94</v>
      </c>
      <c r="H15" s="272" t="s">
        <v>94</v>
      </c>
    </row>
    <row r="16" ht="28.5" customHeight="1" spans="1:8">
      <c r="A16" s="245" t="s">
        <v>287</v>
      </c>
      <c r="B16" s="251" t="s">
        <v>94</v>
      </c>
      <c r="C16" s="251" t="s">
        <v>94</v>
      </c>
      <c r="D16" s="251" t="s">
        <v>94</v>
      </c>
      <c r="E16" s="270" t="s">
        <v>313</v>
      </c>
      <c r="F16" s="271" t="s">
        <v>256</v>
      </c>
      <c r="G16" s="273">
        <v>0</v>
      </c>
      <c r="H16" s="273">
        <v>0</v>
      </c>
    </row>
    <row r="17" ht="28.5" customHeight="1" spans="1:8">
      <c r="A17" s="245" t="s">
        <v>314</v>
      </c>
      <c r="B17" s="241" t="s">
        <v>254</v>
      </c>
      <c r="C17" s="262">
        <v>228823917.43</v>
      </c>
      <c r="D17" s="262">
        <v>240493937.22</v>
      </c>
      <c r="E17" s="245" t="s">
        <v>315</v>
      </c>
      <c r="F17" s="241" t="s">
        <v>272</v>
      </c>
      <c r="G17" s="262">
        <v>0</v>
      </c>
      <c r="H17" s="262">
        <v>0</v>
      </c>
    </row>
    <row r="18" ht="28.5" customHeight="1" spans="1:8">
      <c r="A18" s="245" t="s">
        <v>290</v>
      </c>
      <c r="B18" s="251" t="s">
        <v>94</v>
      </c>
      <c r="C18" s="251" t="s">
        <v>94</v>
      </c>
      <c r="D18" s="251" t="s">
        <v>94</v>
      </c>
      <c r="E18" s="245" t="s">
        <v>316</v>
      </c>
      <c r="F18" s="241" t="s">
        <v>272</v>
      </c>
      <c r="G18" s="263">
        <v>0</v>
      </c>
      <c r="H18" s="263">
        <v>0</v>
      </c>
    </row>
    <row r="19" ht="28.5" customHeight="1" spans="1:8">
      <c r="A19" s="255"/>
      <c r="B19" s="255"/>
      <c r="C19" s="255"/>
      <c r="D19" s="255"/>
      <c r="E19" s="255"/>
      <c r="F19" s="255"/>
      <c r="G19" s="255"/>
      <c r="H19" s="256" t="s">
        <v>317</v>
      </c>
    </row>
  </sheetData>
  <mergeCells count="1">
    <mergeCell ref="A1:H1"/>
  </mergeCells>
  <printOptions horizontalCentered="1"/>
  <pageMargins left="0.393055555555556" right="0.393055555555556" top="0.393055555555556" bottom="0.393055555555556" header="0.511805555555556" footer="0.511805555555556"/>
  <pageSetup paperSize="9" scale="65" orientation="landscape" errors="blank"/>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16"/>
  <sheetViews>
    <sheetView showGridLines="0" showZeros="0" workbookViewId="0">
      <pane topLeftCell="D1" activePane="bottomRight" state="frozen"/>
      <selection activeCell="A1" sqref="A1"/>
    </sheetView>
  </sheetViews>
  <sheetFormatPr defaultColWidth="8" defaultRowHeight="15" outlineLevelCol="7"/>
  <cols>
    <col min="1" max="1" width="48.4761904761905" style="1"/>
    <col min="2" max="2" width="7.6" style="1"/>
    <col min="3" max="4" width="26.5333333333333" style="1"/>
    <col min="5" max="5" width="48.4761904761905" style="1"/>
    <col min="6" max="6" width="7.6" style="1"/>
    <col min="7" max="8" width="26.5333333333333" style="1"/>
  </cols>
  <sheetData>
    <row r="1" ht="48" customHeight="1" spans="1:8">
      <c r="A1" s="228" t="s">
        <v>318</v>
      </c>
      <c r="B1" s="229"/>
      <c r="C1" s="229"/>
      <c r="D1" s="229"/>
      <c r="E1" s="229"/>
      <c r="F1" s="229"/>
      <c r="G1" s="229"/>
      <c r="H1" s="229"/>
    </row>
    <row r="2" ht="21" customHeight="1" spans="1:8">
      <c r="A2" s="230" t="s">
        <v>49</v>
      </c>
      <c r="B2" s="231"/>
      <c r="C2" s="230"/>
      <c r="D2" s="230"/>
      <c r="E2" s="230"/>
      <c r="F2" s="231"/>
      <c r="G2" s="230"/>
      <c r="H2" s="232" t="s">
        <v>47</v>
      </c>
    </row>
    <row r="3" ht="28.5" customHeight="1" spans="1:8">
      <c r="A3" s="233" t="s">
        <v>51</v>
      </c>
      <c r="B3" s="233" t="s">
        <v>251</v>
      </c>
      <c r="C3" s="233" t="s">
        <v>79</v>
      </c>
      <c r="D3" s="233" t="s">
        <v>80</v>
      </c>
      <c r="E3" s="234" t="s">
        <v>51</v>
      </c>
      <c r="F3" s="234" t="s">
        <v>251</v>
      </c>
      <c r="G3" s="235" t="s">
        <v>79</v>
      </c>
      <c r="H3" s="235" t="s">
        <v>80</v>
      </c>
    </row>
    <row r="4" ht="28.5" customHeight="1" spans="1:8">
      <c r="A4" s="236" t="s">
        <v>319</v>
      </c>
      <c r="B4" s="237" t="s">
        <v>94</v>
      </c>
      <c r="C4" s="238" t="s">
        <v>94</v>
      </c>
      <c r="D4" s="239" t="s">
        <v>94</v>
      </c>
      <c r="E4" s="240" t="s">
        <v>320</v>
      </c>
      <c r="F4" s="241" t="s">
        <v>256</v>
      </c>
      <c r="G4" s="242">
        <v>0</v>
      </c>
      <c r="H4" s="242">
        <v>0</v>
      </c>
    </row>
    <row r="5" ht="28.5" customHeight="1" spans="1:8">
      <c r="A5" s="243" t="s">
        <v>255</v>
      </c>
      <c r="B5" s="244" t="s">
        <v>256</v>
      </c>
      <c r="C5" s="242">
        <v>0</v>
      </c>
      <c r="D5" s="242">
        <v>0</v>
      </c>
      <c r="E5" s="245" t="s">
        <v>321</v>
      </c>
      <c r="F5" s="241" t="s">
        <v>256</v>
      </c>
      <c r="G5" s="242">
        <v>0</v>
      </c>
      <c r="H5" s="242">
        <v>0</v>
      </c>
    </row>
    <row r="6" ht="28.5" customHeight="1" spans="1:8">
      <c r="A6" s="101" t="s">
        <v>322</v>
      </c>
      <c r="B6" s="246" t="s">
        <v>256</v>
      </c>
      <c r="C6" s="242">
        <v>0</v>
      </c>
      <c r="D6" s="242">
        <v>0</v>
      </c>
      <c r="E6" s="247" t="s">
        <v>323</v>
      </c>
      <c r="F6" s="241" t="s">
        <v>94</v>
      </c>
      <c r="G6" s="248" t="s">
        <v>94</v>
      </c>
      <c r="H6" s="248" t="s">
        <v>94</v>
      </c>
    </row>
    <row r="7" ht="28.5" customHeight="1" spans="1:8">
      <c r="A7" s="101" t="s">
        <v>324</v>
      </c>
      <c r="B7" s="246" t="s">
        <v>256</v>
      </c>
      <c r="C7" s="242">
        <v>0</v>
      </c>
      <c r="D7" s="242">
        <v>0</v>
      </c>
      <c r="E7" s="245" t="s">
        <v>255</v>
      </c>
      <c r="F7" s="241" t="s">
        <v>256</v>
      </c>
      <c r="G7" s="242">
        <v>0</v>
      </c>
      <c r="H7" s="242">
        <v>0</v>
      </c>
    </row>
    <row r="8" ht="28.5" customHeight="1" spans="1:8">
      <c r="A8" s="248" t="s">
        <v>94</v>
      </c>
      <c r="B8" s="248" t="s">
        <v>94</v>
      </c>
      <c r="C8" s="248" t="s">
        <v>94</v>
      </c>
      <c r="D8" s="248" t="s">
        <v>94</v>
      </c>
      <c r="E8" s="101" t="s">
        <v>325</v>
      </c>
      <c r="F8" s="246" t="s">
        <v>256</v>
      </c>
      <c r="G8" s="242">
        <v>0</v>
      </c>
      <c r="H8" s="242">
        <v>0</v>
      </c>
    </row>
    <row r="9" ht="28.5" customHeight="1" spans="1:8">
      <c r="A9" s="101" t="s">
        <v>275</v>
      </c>
      <c r="B9" s="246" t="s">
        <v>94</v>
      </c>
      <c r="C9" s="248" t="s">
        <v>94</v>
      </c>
      <c r="D9" s="248" t="s">
        <v>94</v>
      </c>
      <c r="E9" s="245" t="s">
        <v>270</v>
      </c>
      <c r="F9" s="241" t="s">
        <v>256</v>
      </c>
      <c r="G9" s="242">
        <v>0</v>
      </c>
      <c r="H9" s="242">
        <v>0</v>
      </c>
    </row>
    <row r="10" ht="28.5" customHeight="1" spans="1:8">
      <c r="A10" s="101" t="s">
        <v>304</v>
      </c>
      <c r="B10" s="246" t="s">
        <v>254</v>
      </c>
      <c r="C10" s="249">
        <v>0</v>
      </c>
      <c r="D10" s="249">
        <v>0</v>
      </c>
      <c r="E10" s="245" t="s">
        <v>275</v>
      </c>
      <c r="F10" s="241" t="s">
        <v>254</v>
      </c>
      <c r="G10" s="249">
        <v>0</v>
      </c>
      <c r="H10" s="249">
        <v>0</v>
      </c>
    </row>
    <row r="11" ht="28.5" customHeight="1" spans="1:8">
      <c r="A11" s="101" t="s">
        <v>306</v>
      </c>
      <c r="B11" s="246" t="s">
        <v>254</v>
      </c>
      <c r="C11" s="249">
        <v>0</v>
      </c>
      <c r="D11" s="249">
        <v>0</v>
      </c>
      <c r="E11" s="245" t="s">
        <v>278</v>
      </c>
      <c r="F11" s="241" t="s">
        <v>279</v>
      </c>
      <c r="G11" s="250">
        <v>0</v>
      </c>
      <c r="H11" s="250">
        <v>0</v>
      </c>
    </row>
    <row r="12" ht="28.5" customHeight="1" spans="1:8">
      <c r="A12" s="101" t="s">
        <v>278</v>
      </c>
      <c r="B12" s="246" t="s">
        <v>279</v>
      </c>
      <c r="C12" s="250">
        <v>0</v>
      </c>
      <c r="D12" s="250">
        <v>0</v>
      </c>
      <c r="E12" s="245" t="s">
        <v>285</v>
      </c>
      <c r="F12" s="241" t="s">
        <v>272</v>
      </c>
      <c r="G12" s="250">
        <v>0</v>
      </c>
      <c r="H12" s="250">
        <v>0</v>
      </c>
    </row>
    <row r="13" ht="28.5" customHeight="1" spans="1:8">
      <c r="A13" s="101" t="s">
        <v>285</v>
      </c>
      <c r="B13" s="246" t="s">
        <v>272</v>
      </c>
      <c r="C13" s="250">
        <v>0</v>
      </c>
      <c r="D13" s="250">
        <v>0</v>
      </c>
      <c r="E13" s="245" t="s">
        <v>326</v>
      </c>
      <c r="F13" s="241" t="s">
        <v>254</v>
      </c>
      <c r="G13" s="249">
        <v>0</v>
      </c>
      <c r="H13" s="249">
        <v>0</v>
      </c>
    </row>
    <row r="14" ht="28.5" customHeight="1" spans="1:8">
      <c r="A14" s="101" t="s">
        <v>327</v>
      </c>
      <c r="B14" s="246" t="s">
        <v>328</v>
      </c>
      <c r="C14" s="242">
        <v>0</v>
      </c>
      <c r="D14" s="242">
        <v>0</v>
      </c>
      <c r="E14" s="251" t="s">
        <v>329</v>
      </c>
      <c r="F14" s="251" t="s">
        <v>254</v>
      </c>
      <c r="G14" s="249">
        <v>0</v>
      </c>
      <c r="H14" s="249">
        <v>0</v>
      </c>
    </row>
    <row r="15" ht="28.5" customHeight="1" spans="1:8">
      <c r="A15" s="101" t="s">
        <v>330</v>
      </c>
      <c r="B15" s="246" t="s">
        <v>328</v>
      </c>
      <c r="C15" s="242">
        <v>0</v>
      </c>
      <c r="D15" s="242">
        <v>0</v>
      </c>
      <c r="E15" s="252" t="s">
        <v>331</v>
      </c>
      <c r="F15" s="251" t="s">
        <v>256</v>
      </c>
      <c r="G15" s="242">
        <v>0</v>
      </c>
      <c r="H15" s="242">
        <v>0</v>
      </c>
    </row>
    <row r="16" ht="28.5" customHeight="1" spans="1:8">
      <c r="A16" s="253"/>
      <c r="B16" s="254"/>
      <c r="C16" s="255"/>
      <c r="D16" s="255"/>
      <c r="E16" s="253"/>
      <c r="F16" s="254"/>
      <c r="G16" s="255"/>
      <c r="H16" s="256" t="s">
        <v>332</v>
      </c>
    </row>
  </sheetData>
  <mergeCells count="1">
    <mergeCell ref="A1:H1"/>
  </mergeCells>
  <printOptions horizontalCentered="1"/>
  <pageMargins left="0.393055555555556" right="0.393055555555556" top="0.393055555555556" bottom="0.393055555555556" header="0.511805555555556" footer="0.511805555555556"/>
  <pageSetup paperSize="9" scale="70" orientation="landscape" errors="blank"/>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94"/>
  <sheetViews>
    <sheetView workbookViewId="0">
      <pane topLeftCell="F48" activePane="bottomRight" state="frozen"/>
      <selection activeCell="A1" sqref="A1"/>
    </sheetView>
  </sheetViews>
  <sheetFormatPr defaultColWidth="8" defaultRowHeight="15"/>
  <cols>
    <col min="1" max="1" width="8" style="1" hidden="1"/>
    <col min="2" max="2" width="11.4666666666667" style="1"/>
    <col min="3" max="3" width="11.752380952381" style="1"/>
    <col min="4" max="4" width="9.60952380952381" style="1"/>
    <col min="5" max="5" width="22.2285714285714" style="1"/>
    <col min="6" max="6" width="7.02857142857143" style="1"/>
    <col min="7" max="7" width="21.9428571428571" style="1"/>
    <col min="8" max="8" width="26.1047619047619" style="1"/>
    <col min="9" max="9" width="24.0952380952381" style="1"/>
    <col min="10" max="10" width="23.6666666666667" style="1"/>
    <col min="11" max="11" width="22.8" style="1"/>
  </cols>
  <sheetData>
    <row r="1" customHeight="1" spans="1:11">
      <c r="A1" s="147"/>
      <c r="B1" s="147"/>
      <c r="C1" s="147"/>
      <c r="D1" s="147"/>
      <c r="E1" s="147"/>
      <c r="F1" s="147"/>
      <c r="G1" s="147"/>
      <c r="H1" s="147"/>
      <c r="I1" s="147"/>
      <c r="J1" s="147"/>
      <c r="K1" s="147"/>
    </row>
    <row r="2" ht="39" customHeight="1" spans="1:11">
      <c r="A2" s="147"/>
      <c r="B2" s="2" t="s">
        <v>333</v>
      </c>
      <c r="C2" s="2"/>
      <c r="D2" s="2"/>
      <c r="E2" s="2"/>
      <c r="F2" s="2"/>
      <c r="G2" s="2"/>
      <c r="H2" s="2"/>
      <c r="I2" s="2"/>
      <c r="J2" s="2"/>
      <c r="K2" s="2"/>
    </row>
    <row r="3" customHeight="1" spans="1:11">
      <c r="A3" s="147"/>
      <c r="B3" s="120" t="s">
        <v>49</v>
      </c>
      <c r="C3" s="120" t="s">
        <v>49</v>
      </c>
      <c r="D3" s="120"/>
      <c r="E3" s="120"/>
      <c r="F3" s="120"/>
      <c r="G3" s="120"/>
      <c r="H3" s="120"/>
      <c r="I3" s="120"/>
      <c r="J3" s="120"/>
      <c r="K3" s="120"/>
    </row>
    <row r="4" ht="23.25" customHeight="1" spans="1:11">
      <c r="A4" s="210"/>
      <c r="B4" s="211" t="s">
        <v>334</v>
      </c>
      <c r="C4" s="211"/>
      <c r="D4" s="211"/>
      <c r="E4" s="211"/>
      <c r="F4" s="211" t="s">
        <v>335</v>
      </c>
      <c r="G4" s="211" t="s">
        <v>336</v>
      </c>
      <c r="H4" s="211" t="s">
        <v>337</v>
      </c>
      <c r="I4" s="211"/>
      <c r="J4" s="211"/>
      <c r="K4" s="211"/>
    </row>
    <row r="5" ht="23.25" customHeight="1" spans="1:11">
      <c r="A5" s="210"/>
      <c r="B5" s="211" t="s">
        <v>338</v>
      </c>
      <c r="C5" s="211"/>
      <c r="D5" s="211"/>
      <c r="E5" s="211" t="s">
        <v>339</v>
      </c>
      <c r="F5" s="211"/>
      <c r="G5" s="211"/>
      <c r="H5" s="211" t="s">
        <v>52</v>
      </c>
      <c r="I5" s="211" t="s">
        <v>251</v>
      </c>
      <c r="J5" s="211" t="s">
        <v>340</v>
      </c>
      <c r="K5" s="211" t="s">
        <v>341</v>
      </c>
    </row>
    <row r="6" ht="25.5" customHeight="1" spans="1:11">
      <c r="A6" s="210"/>
      <c r="B6" s="211" t="s">
        <v>342</v>
      </c>
      <c r="C6" s="211" t="s">
        <v>343</v>
      </c>
      <c r="D6" s="211" t="s">
        <v>344</v>
      </c>
      <c r="E6" s="212" t="s">
        <v>345</v>
      </c>
      <c r="F6" s="213" t="s">
        <v>346</v>
      </c>
      <c r="G6" s="213" t="s">
        <v>347</v>
      </c>
      <c r="H6" s="214">
        <f t="shared" ref="H6:K6" si="0">IF(H8=0,0,H7/H8*100)</f>
        <v>0</v>
      </c>
      <c r="I6" s="214">
        <f>IF(I8=0,0,I7/I8*100)</f>
        <v>0</v>
      </c>
      <c r="J6" s="214">
        <f>IF(J8=0,0,J7/J8*100)</f>
        <v>0</v>
      </c>
      <c r="K6" s="214">
        <f>IF(K8=0,0,K7/K8*100)</f>
        <v>0</v>
      </c>
    </row>
    <row r="7" ht="25.5" customHeight="1" spans="1:11">
      <c r="A7" s="210"/>
      <c r="B7" s="211"/>
      <c r="C7" s="211"/>
      <c r="D7" s="211"/>
      <c r="E7" s="215" t="s">
        <v>348</v>
      </c>
      <c r="F7" s="211" t="s">
        <v>349</v>
      </c>
      <c r="G7" s="211" t="s">
        <v>350</v>
      </c>
      <c r="H7" s="214">
        <v>0</v>
      </c>
      <c r="I7" s="214">
        <f t="shared" ref="I7:I11" si="1">J7</f>
        <v>0</v>
      </c>
      <c r="J7" s="214">
        <f t="shared" ref="J7:J11" si="2">H7-K7</f>
        <v>0</v>
      </c>
      <c r="K7" s="214">
        <v>0</v>
      </c>
    </row>
    <row r="8" ht="25.5" customHeight="1" spans="1:11">
      <c r="A8" s="210"/>
      <c r="B8" s="211"/>
      <c r="C8" s="211"/>
      <c r="D8" s="211"/>
      <c r="E8" s="215" t="s">
        <v>351</v>
      </c>
      <c r="F8" s="211" t="s">
        <v>352</v>
      </c>
      <c r="G8" s="211" t="s">
        <v>353</v>
      </c>
      <c r="H8" s="216">
        <f t="shared" ref="H8:K8" si="3">IF(H10=0,0,H9/H10*100)</f>
        <v>0</v>
      </c>
      <c r="I8" s="216">
        <f>IF(I10=0,0,I9/I10*100)</f>
        <v>0</v>
      </c>
      <c r="J8" s="216">
        <f>IF(J10=0,0,J9/J10*100)</f>
        <v>0</v>
      </c>
      <c r="K8" s="216">
        <f>IF(K10=0,0,K9/K10*100)</f>
        <v>0</v>
      </c>
    </row>
    <row r="9" ht="25.5" customHeight="1" spans="1:11">
      <c r="A9" s="210"/>
      <c r="B9" s="211"/>
      <c r="C9" s="211"/>
      <c r="D9" s="211"/>
      <c r="E9" s="215" t="s">
        <v>354</v>
      </c>
      <c r="F9" s="211" t="s">
        <v>355</v>
      </c>
      <c r="G9" s="211" t="s">
        <v>350</v>
      </c>
      <c r="H9" s="214">
        <v>35558</v>
      </c>
      <c r="I9" s="214">
        <f>J9</f>
        <v>13958</v>
      </c>
      <c r="J9" s="214">
        <f>H9-K9</f>
        <v>13958</v>
      </c>
      <c r="K9" s="214">
        <v>21600</v>
      </c>
    </row>
    <row r="10" ht="25.5" customHeight="1" spans="1:11">
      <c r="A10" s="210"/>
      <c r="B10" s="211"/>
      <c r="C10" s="211"/>
      <c r="D10" s="211"/>
      <c r="E10" s="215" t="s">
        <v>356</v>
      </c>
      <c r="F10" s="211" t="s">
        <v>357</v>
      </c>
      <c r="G10" s="211" t="s">
        <v>358</v>
      </c>
      <c r="H10" s="214">
        <v>0</v>
      </c>
      <c r="I10" s="214">
        <f>J10</f>
        <v>0</v>
      </c>
      <c r="J10" s="214">
        <f>H10-K10</f>
        <v>0</v>
      </c>
      <c r="K10" s="214">
        <v>0</v>
      </c>
    </row>
    <row r="11" ht="25.5" customHeight="1" spans="1:11">
      <c r="A11" s="210"/>
      <c r="B11" s="211"/>
      <c r="C11" s="211"/>
      <c r="D11" s="211" t="s">
        <v>359</v>
      </c>
      <c r="E11" s="217" t="s">
        <v>360</v>
      </c>
      <c r="F11" s="218" t="s">
        <v>361</v>
      </c>
      <c r="G11" s="218" t="s">
        <v>362</v>
      </c>
      <c r="H11" s="214">
        <v>0</v>
      </c>
      <c r="I11" s="214">
        <f>J11</f>
        <v>0</v>
      </c>
      <c r="J11" s="214">
        <f>H11-K11</f>
        <v>0</v>
      </c>
      <c r="K11" s="214">
        <v>0</v>
      </c>
    </row>
    <row r="12" ht="25.5" customHeight="1" spans="1:11">
      <c r="A12" s="210"/>
      <c r="B12" s="211"/>
      <c r="C12" s="211"/>
      <c r="D12" s="211" t="s">
        <v>363</v>
      </c>
      <c r="E12" s="219" t="s">
        <v>363</v>
      </c>
      <c r="F12" s="220" t="s">
        <v>364</v>
      </c>
      <c r="G12" s="220" t="s">
        <v>365</v>
      </c>
      <c r="H12" s="216">
        <f t="shared" ref="H12:K12" si="4">IF(H6=0,0,H11/H6*100-100)</f>
        <v>0</v>
      </c>
      <c r="I12" s="216">
        <f>IF(I6=0,0,I11/I6*100-100)</f>
        <v>0</v>
      </c>
      <c r="J12" s="216">
        <f>IF(J6=0,0,J11/J6*100-100)</f>
        <v>0</v>
      </c>
      <c r="K12" s="216">
        <f>IF(K6=0,0,K11/K6*100-100)</f>
        <v>0</v>
      </c>
    </row>
    <row r="13" ht="25.5" customHeight="1" spans="1:11">
      <c r="A13" s="210"/>
      <c r="B13" s="211"/>
      <c r="C13" s="211" t="s">
        <v>366</v>
      </c>
      <c r="D13" s="211" t="s">
        <v>344</v>
      </c>
      <c r="E13" s="212" t="s">
        <v>345</v>
      </c>
      <c r="F13" s="213" t="s">
        <v>367</v>
      </c>
      <c r="G13" s="213" t="s">
        <v>368</v>
      </c>
      <c r="H13" s="214">
        <f t="shared" ref="H13:K13" si="5">H6*(H14/100+1)</f>
        <v>0</v>
      </c>
      <c r="I13" s="214">
        <f>I6*(I14/100+1)</f>
        <v>0</v>
      </c>
      <c r="J13" s="214">
        <f>J6*(J14/100+1)</f>
        <v>0</v>
      </c>
      <c r="K13" s="214">
        <f>K6*(K14/100+1)</f>
        <v>0</v>
      </c>
    </row>
    <row r="14" ht="25.5" customHeight="1" spans="1:11">
      <c r="A14" s="210"/>
      <c r="B14" s="211"/>
      <c r="C14" s="211"/>
      <c r="D14" s="211"/>
      <c r="E14" s="215" t="s">
        <v>369</v>
      </c>
      <c r="F14" s="211" t="s">
        <v>370</v>
      </c>
      <c r="G14" s="211" t="s">
        <v>371</v>
      </c>
      <c r="H14" s="216">
        <v>-100</v>
      </c>
      <c r="I14" s="216">
        <v>-100</v>
      </c>
      <c r="J14" s="216">
        <v>-100</v>
      </c>
      <c r="K14" s="216">
        <v>-100</v>
      </c>
    </row>
    <row r="15" ht="25.5" customHeight="1" spans="1:11">
      <c r="A15" s="210"/>
      <c r="B15" s="211"/>
      <c r="C15" s="211"/>
      <c r="D15" s="211"/>
      <c r="E15" s="215" t="s">
        <v>372</v>
      </c>
      <c r="F15" s="211" t="s">
        <v>373</v>
      </c>
      <c r="G15" s="211" t="s">
        <v>374</v>
      </c>
      <c r="H15" s="214">
        <v>37523</v>
      </c>
      <c r="I15" s="214">
        <f>J15</f>
        <v>19567</v>
      </c>
      <c r="J15" s="214">
        <f t="shared" ref="J15:J19" si="6">H15-K15</f>
        <v>19567</v>
      </c>
      <c r="K15" s="214">
        <v>17956</v>
      </c>
    </row>
    <row r="16" ht="25.5" customHeight="1" spans="1:11">
      <c r="A16" s="210"/>
      <c r="B16" s="211"/>
      <c r="C16" s="211"/>
      <c r="D16" s="211" t="s">
        <v>359</v>
      </c>
      <c r="E16" s="217" t="s">
        <v>360</v>
      </c>
      <c r="F16" s="218" t="s">
        <v>375</v>
      </c>
      <c r="G16" s="218" t="s">
        <v>362</v>
      </c>
      <c r="H16" s="214">
        <v>0</v>
      </c>
      <c r="I16" s="214">
        <f>J16</f>
        <v>0</v>
      </c>
      <c r="J16" s="214">
        <f>H16-K16</f>
        <v>0</v>
      </c>
      <c r="K16" s="214">
        <v>0</v>
      </c>
    </row>
    <row r="17" ht="25.5" customHeight="1" spans="1:11">
      <c r="A17" s="210"/>
      <c r="B17" s="211"/>
      <c r="C17" s="211"/>
      <c r="D17" s="211" t="s">
        <v>363</v>
      </c>
      <c r="E17" s="219" t="s">
        <v>363</v>
      </c>
      <c r="F17" s="220" t="s">
        <v>376</v>
      </c>
      <c r="G17" s="220" t="s">
        <v>377</v>
      </c>
      <c r="H17" s="216">
        <f t="shared" ref="H17:K17" si="7">IF(H13=0,0,H16/H13*100-100)</f>
        <v>0</v>
      </c>
      <c r="I17" s="216">
        <f>IF(I13=0,0,I16/I13*100-100)</f>
        <v>0</v>
      </c>
      <c r="J17" s="216">
        <f>IF(J13=0,0,J16/J13*100-100)</f>
        <v>0</v>
      </c>
      <c r="K17" s="216">
        <f>IF(K13=0,0,K16/K13*100-100)</f>
        <v>0</v>
      </c>
    </row>
    <row r="18" ht="25.5" customHeight="1" spans="1:11">
      <c r="A18" s="210"/>
      <c r="B18" s="211" t="s">
        <v>378</v>
      </c>
      <c r="C18" s="211" t="s">
        <v>343</v>
      </c>
      <c r="D18" s="211" t="s">
        <v>344</v>
      </c>
      <c r="E18" s="212" t="s">
        <v>345</v>
      </c>
      <c r="F18" s="213" t="s">
        <v>379</v>
      </c>
      <c r="G18" s="213" t="s">
        <v>380</v>
      </c>
      <c r="H18" s="216">
        <f t="shared" ref="H18:K18" si="8">IF(H20=0,0,H19/H20*100)</f>
        <v>0</v>
      </c>
      <c r="I18" s="216">
        <f>IF(I20=0,0,I19/I20*100)</f>
        <v>0</v>
      </c>
      <c r="J18" s="216">
        <f>IF(J20=0,0,J19/J20*100)</f>
        <v>0</v>
      </c>
      <c r="K18" s="216">
        <f>IF(K20=0,0,K19/K20*100)</f>
        <v>0</v>
      </c>
    </row>
    <row r="19" ht="25.5" customHeight="1" spans="1:11">
      <c r="A19" s="210"/>
      <c r="B19" s="211"/>
      <c r="C19" s="211"/>
      <c r="D19" s="211"/>
      <c r="E19" s="215" t="s">
        <v>381</v>
      </c>
      <c r="F19" s="211" t="s">
        <v>382</v>
      </c>
      <c r="G19" s="211" t="s">
        <v>350</v>
      </c>
      <c r="H19" s="216">
        <v>0</v>
      </c>
      <c r="I19" s="216">
        <v>0</v>
      </c>
      <c r="J19" s="216">
        <f>H19-K19</f>
        <v>0</v>
      </c>
      <c r="K19" s="216">
        <v>0</v>
      </c>
    </row>
    <row r="20" ht="25.5" customHeight="1" spans="1:11">
      <c r="A20" s="210"/>
      <c r="B20" s="211"/>
      <c r="C20" s="211"/>
      <c r="D20" s="211"/>
      <c r="E20" s="215" t="s">
        <v>383</v>
      </c>
      <c r="F20" s="211" t="s">
        <v>384</v>
      </c>
      <c r="G20" s="211" t="s">
        <v>385</v>
      </c>
      <c r="H20" s="216">
        <f t="shared" ref="H20:K20" si="9">IF(H22=0,0,H21/H22*100)</f>
        <v>0</v>
      </c>
      <c r="I20" s="216">
        <f>IF(I22=0,0,I21/I22*100)</f>
        <v>0</v>
      </c>
      <c r="J20" s="216">
        <f>IF(J22=0,0,J21/J22*100)</f>
        <v>0</v>
      </c>
      <c r="K20" s="216">
        <f>IF(K22=0,0,K21/K22*100)</f>
        <v>0</v>
      </c>
    </row>
    <row r="21" ht="25.5" customHeight="1" spans="1:11">
      <c r="A21" s="210"/>
      <c r="B21" s="211"/>
      <c r="C21" s="211"/>
      <c r="D21" s="211"/>
      <c r="E21" s="215" t="s">
        <v>386</v>
      </c>
      <c r="F21" s="211" t="s">
        <v>387</v>
      </c>
      <c r="G21" s="211" t="s">
        <v>350</v>
      </c>
      <c r="H21" s="216">
        <v>1118320000</v>
      </c>
      <c r="I21" s="216">
        <v>425920000</v>
      </c>
      <c r="J21" s="216">
        <f t="shared" ref="J21:J23" si="10">H21-K21</f>
        <v>425920000</v>
      </c>
      <c r="K21" s="216">
        <v>692400000</v>
      </c>
    </row>
    <row r="22" ht="25.5" customHeight="1" spans="1:11">
      <c r="A22" s="210"/>
      <c r="B22" s="211"/>
      <c r="C22" s="211"/>
      <c r="D22" s="211"/>
      <c r="E22" s="215" t="s">
        <v>388</v>
      </c>
      <c r="F22" s="211" t="s">
        <v>389</v>
      </c>
      <c r="G22" s="211" t="s">
        <v>358</v>
      </c>
      <c r="H22" s="216">
        <v>0</v>
      </c>
      <c r="I22" s="216">
        <v>0</v>
      </c>
      <c r="J22" s="216">
        <f>H22-K22</f>
        <v>0</v>
      </c>
      <c r="K22" s="216">
        <v>0</v>
      </c>
    </row>
    <row r="23" ht="25.5" customHeight="1" spans="1:11">
      <c r="A23" s="210"/>
      <c r="B23" s="211"/>
      <c r="C23" s="211"/>
      <c r="D23" s="211" t="s">
        <v>359</v>
      </c>
      <c r="E23" s="217" t="s">
        <v>360</v>
      </c>
      <c r="F23" s="218" t="s">
        <v>390</v>
      </c>
      <c r="G23" s="218" t="s">
        <v>362</v>
      </c>
      <c r="H23" s="216">
        <v>0</v>
      </c>
      <c r="I23" s="216">
        <f>J23</f>
        <v>0</v>
      </c>
      <c r="J23" s="216">
        <f>H23-K23</f>
        <v>0</v>
      </c>
      <c r="K23" s="216">
        <v>0</v>
      </c>
    </row>
    <row r="24" ht="25.5" customHeight="1" spans="1:11">
      <c r="A24" s="210"/>
      <c r="B24" s="211"/>
      <c r="C24" s="211"/>
      <c r="D24" s="211" t="s">
        <v>363</v>
      </c>
      <c r="E24" s="219" t="s">
        <v>363</v>
      </c>
      <c r="F24" s="220" t="s">
        <v>391</v>
      </c>
      <c r="G24" s="220" t="s">
        <v>392</v>
      </c>
      <c r="H24" s="216">
        <f t="shared" ref="H24:K24" si="11">IF(H18=0,0,H23/H18*100-100)</f>
        <v>0</v>
      </c>
      <c r="I24" s="216">
        <f>IF(I18=0,0,I23/I18*100-100)</f>
        <v>0</v>
      </c>
      <c r="J24" s="216">
        <f>IF(J18=0,0,J23/J18*100-100)</f>
        <v>0</v>
      </c>
      <c r="K24" s="216">
        <f>IF(K18=0,0,K23/K18*100-100)</f>
        <v>0</v>
      </c>
    </row>
    <row r="25" ht="25.5" customHeight="1" spans="1:11">
      <c r="A25" s="210"/>
      <c r="B25" s="211"/>
      <c r="C25" s="211" t="s">
        <v>366</v>
      </c>
      <c r="D25" s="211" t="s">
        <v>344</v>
      </c>
      <c r="E25" s="212" t="s">
        <v>345</v>
      </c>
      <c r="F25" s="213" t="s">
        <v>393</v>
      </c>
      <c r="G25" s="213" t="s">
        <v>394</v>
      </c>
      <c r="H25" s="216">
        <f t="shared" ref="H25:K25" si="12">H18*(H26/100+1)</f>
        <v>0</v>
      </c>
      <c r="I25" s="216">
        <f>I18*(I26/100+1)</f>
        <v>0</v>
      </c>
      <c r="J25" s="216">
        <f>J18*(J26/100+1)</f>
        <v>0</v>
      </c>
      <c r="K25" s="216">
        <f>K18*(K26/100+1)</f>
        <v>0</v>
      </c>
    </row>
    <row r="26" ht="25.5" customHeight="1" spans="1:11">
      <c r="A26" s="210"/>
      <c r="B26" s="211"/>
      <c r="C26" s="211"/>
      <c r="D26" s="211"/>
      <c r="E26" s="215" t="s">
        <v>395</v>
      </c>
      <c r="F26" s="211" t="s">
        <v>396</v>
      </c>
      <c r="G26" s="211" t="s">
        <v>397</v>
      </c>
      <c r="H26" s="216">
        <v>-100</v>
      </c>
      <c r="I26" s="216">
        <v>-100</v>
      </c>
      <c r="J26" s="216">
        <v>-100</v>
      </c>
      <c r="K26" s="216">
        <v>-100</v>
      </c>
    </row>
    <row r="27" ht="25.5" customHeight="1" spans="1:11">
      <c r="A27" s="210"/>
      <c r="B27" s="211"/>
      <c r="C27" s="211"/>
      <c r="D27" s="211"/>
      <c r="E27" s="215" t="s">
        <v>398</v>
      </c>
      <c r="F27" s="211" t="s">
        <v>399</v>
      </c>
      <c r="G27" s="211" t="s">
        <v>400</v>
      </c>
      <c r="H27" s="216">
        <v>1213150000</v>
      </c>
      <c r="I27" s="216">
        <v>621500000</v>
      </c>
      <c r="J27" s="216">
        <f>H27-K27</f>
        <v>621500000</v>
      </c>
      <c r="K27" s="216">
        <v>591650000</v>
      </c>
    </row>
    <row r="28" ht="25.5" customHeight="1" spans="1:11">
      <c r="A28" s="210"/>
      <c r="B28" s="211"/>
      <c r="C28" s="211"/>
      <c r="D28" s="211" t="s">
        <v>359</v>
      </c>
      <c r="E28" s="217" t="s">
        <v>360</v>
      </c>
      <c r="F28" s="218" t="s">
        <v>401</v>
      </c>
      <c r="G28" s="218" t="s">
        <v>362</v>
      </c>
      <c r="H28" s="216">
        <v>0</v>
      </c>
      <c r="I28" s="216">
        <f>J28</f>
        <v>0</v>
      </c>
      <c r="J28" s="216">
        <f>H28-K28</f>
        <v>0</v>
      </c>
      <c r="K28" s="216">
        <v>0</v>
      </c>
    </row>
    <row r="29" ht="25.5" customHeight="1" spans="1:11">
      <c r="A29" s="210"/>
      <c r="B29" s="211"/>
      <c r="C29" s="211"/>
      <c r="D29" s="211" t="s">
        <v>363</v>
      </c>
      <c r="E29" s="219" t="s">
        <v>363</v>
      </c>
      <c r="F29" s="220" t="s">
        <v>402</v>
      </c>
      <c r="G29" s="220" t="s">
        <v>403</v>
      </c>
      <c r="H29" s="216">
        <f t="shared" ref="H29:K29" si="13">IF(H25=0,0,H28/H25*100-100)</f>
        <v>0</v>
      </c>
      <c r="I29" s="216">
        <f>IF(I25=0,0,I28/I25*100-100)</f>
        <v>0</v>
      </c>
      <c r="J29" s="216">
        <f>IF(J25=0,0,J28/J25*100-100)</f>
        <v>0</v>
      </c>
      <c r="K29" s="216">
        <f>IF(K25=0,0,K28/K25*100-100)</f>
        <v>0</v>
      </c>
    </row>
    <row r="30" ht="25.5" customHeight="1" spans="1:11">
      <c r="A30" s="210"/>
      <c r="B30" s="211" t="s">
        <v>404</v>
      </c>
      <c r="C30" s="211" t="s">
        <v>343</v>
      </c>
      <c r="D30" s="211" t="s">
        <v>344</v>
      </c>
      <c r="E30" s="221" t="s">
        <v>345</v>
      </c>
      <c r="F30" s="213" t="s">
        <v>405</v>
      </c>
      <c r="G30" s="213" t="s">
        <v>406</v>
      </c>
      <c r="H30" s="216">
        <f t="shared" ref="H30:K30" si="14">IF(H6=0,0,H18/H6)</f>
        <v>0</v>
      </c>
      <c r="I30" s="216">
        <f>IF(I6=0,0,I18/I6)</f>
        <v>0</v>
      </c>
      <c r="J30" s="216">
        <f>IF(J6=0,0,J18/J6)</f>
        <v>0</v>
      </c>
      <c r="K30" s="216">
        <f>IF(K6=0,0,K18/K6)</f>
        <v>0</v>
      </c>
    </row>
    <row r="31" ht="25.5" customHeight="1" spans="1:11">
      <c r="A31" s="210"/>
      <c r="B31" s="211"/>
      <c r="C31" s="211"/>
      <c r="D31" s="211" t="s">
        <v>359</v>
      </c>
      <c r="E31" s="217" t="s">
        <v>360</v>
      </c>
      <c r="F31" s="218" t="s">
        <v>407</v>
      </c>
      <c r="G31" s="218" t="s">
        <v>408</v>
      </c>
      <c r="H31" s="216">
        <f t="shared" ref="H31:K31" si="15">IF(H11=0,0,H23/H11)</f>
        <v>0</v>
      </c>
      <c r="I31" s="216">
        <f>IF(I11=0,0,I23/I11)</f>
        <v>0</v>
      </c>
      <c r="J31" s="216">
        <f>IF(J11=0,0,J23/J11)</f>
        <v>0</v>
      </c>
      <c r="K31" s="216">
        <f>IF(K11=0,0,K23/K11)</f>
        <v>0</v>
      </c>
    </row>
    <row r="32" ht="25.5" customHeight="1" spans="1:11">
      <c r="A32" s="210"/>
      <c r="B32" s="211"/>
      <c r="C32" s="211"/>
      <c r="D32" s="211" t="s">
        <v>363</v>
      </c>
      <c r="E32" s="219" t="s">
        <v>363</v>
      </c>
      <c r="F32" s="220" t="s">
        <v>409</v>
      </c>
      <c r="G32" s="220" t="s">
        <v>410</v>
      </c>
      <c r="H32" s="216">
        <f t="shared" ref="H32:K32" si="16">IF(H30=0,0,H31/H30*100-100)</f>
        <v>0</v>
      </c>
      <c r="I32" s="216">
        <f>IF(I30=0,0,I31/I30*100-100)</f>
        <v>0</v>
      </c>
      <c r="J32" s="216">
        <f>IF(J30=0,0,J31/J30*100-100)</f>
        <v>0</v>
      </c>
      <c r="K32" s="216">
        <f>IF(K30=0,0,K31/K30*100-100)</f>
        <v>0</v>
      </c>
    </row>
    <row r="33" ht="25.5" customHeight="1" spans="1:11">
      <c r="A33" s="210"/>
      <c r="B33" s="211"/>
      <c r="C33" s="211" t="s">
        <v>366</v>
      </c>
      <c r="D33" s="211" t="s">
        <v>344</v>
      </c>
      <c r="E33" s="221" t="s">
        <v>345</v>
      </c>
      <c r="F33" s="213" t="s">
        <v>411</v>
      </c>
      <c r="G33" s="213" t="s">
        <v>412</v>
      </c>
      <c r="H33" s="216">
        <f t="shared" ref="H33:K33" si="17">IF(H13=0,0,H25/H13)</f>
        <v>0</v>
      </c>
      <c r="I33" s="216">
        <f>IF(I13=0,0,I25/I13)</f>
        <v>0</v>
      </c>
      <c r="J33" s="216">
        <f>IF(J13=0,0,J25/J13)</f>
        <v>0</v>
      </c>
      <c r="K33" s="216">
        <f>IF(K13=0,0,K25/K13)</f>
        <v>0</v>
      </c>
    </row>
    <row r="34" ht="25.5" customHeight="1" spans="1:11">
      <c r="A34" s="210"/>
      <c r="B34" s="211"/>
      <c r="C34" s="211"/>
      <c r="D34" s="211" t="s">
        <v>359</v>
      </c>
      <c r="E34" s="217" t="s">
        <v>360</v>
      </c>
      <c r="F34" s="218" t="s">
        <v>413</v>
      </c>
      <c r="G34" s="218" t="s">
        <v>414</v>
      </c>
      <c r="H34" s="216">
        <f t="shared" ref="H34:K34" si="18">IF(H16=0,0,H28/H16)</f>
        <v>0</v>
      </c>
      <c r="I34" s="216">
        <f>IF(I16=0,0,I28/I16)</f>
        <v>0</v>
      </c>
      <c r="J34" s="216">
        <f>IF(J16=0,0,J28/J16)</f>
        <v>0</v>
      </c>
      <c r="K34" s="216">
        <f>IF(K16=0,0,K28/K16)</f>
        <v>0</v>
      </c>
    </row>
    <row r="35" ht="25.5" customHeight="1" spans="1:11">
      <c r="A35" s="210"/>
      <c r="B35" s="211"/>
      <c r="C35" s="211"/>
      <c r="D35" s="211" t="s">
        <v>363</v>
      </c>
      <c r="E35" s="219" t="s">
        <v>363</v>
      </c>
      <c r="F35" s="220" t="s">
        <v>415</v>
      </c>
      <c r="G35" s="220" t="s">
        <v>416</v>
      </c>
      <c r="H35" s="216">
        <f t="shared" ref="H35:K35" si="19">IF(H33=0,0,H34/H33*100-100)</f>
        <v>0</v>
      </c>
      <c r="I35" s="216">
        <f>IF(I33=0,0,I34/I33*100-100)</f>
        <v>0</v>
      </c>
      <c r="J35" s="216">
        <f>IF(J33=0,0,J34/J33*100-100)</f>
        <v>0</v>
      </c>
      <c r="K35" s="216">
        <f>IF(K33=0,0,K34/K33*100-100)</f>
        <v>0</v>
      </c>
    </row>
    <row r="36" ht="25.5" customHeight="1" spans="1:11">
      <c r="A36" s="210"/>
      <c r="B36" s="211" t="s">
        <v>417</v>
      </c>
      <c r="C36" s="211" t="s">
        <v>343</v>
      </c>
      <c r="D36" s="211" t="s">
        <v>359</v>
      </c>
      <c r="E36" s="222" t="s">
        <v>418</v>
      </c>
      <c r="F36" s="211" t="s">
        <v>419</v>
      </c>
      <c r="G36" s="211" t="s">
        <v>362</v>
      </c>
      <c r="H36" s="211" t="s">
        <v>94</v>
      </c>
      <c r="I36" s="216">
        <v>0</v>
      </c>
      <c r="J36" s="211" t="s">
        <v>94</v>
      </c>
      <c r="K36" s="211" t="s">
        <v>94</v>
      </c>
    </row>
    <row r="37" ht="25.5" customHeight="1" spans="1:11">
      <c r="A37" s="210"/>
      <c r="B37" s="211"/>
      <c r="C37" s="211"/>
      <c r="D37" s="211"/>
      <c r="E37" s="222" t="s">
        <v>420</v>
      </c>
      <c r="F37" s="211" t="s">
        <v>421</v>
      </c>
      <c r="G37" s="211" t="s">
        <v>362</v>
      </c>
      <c r="H37" s="211" t="s">
        <v>94</v>
      </c>
      <c r="I37" s="211" t="s">
        <v>94</v>
      </c>
      <c r="J37" s="216">
        <v>0</v>
      </c>
      <c r="K37" s="216">
        <v>0</v>
      </c>
    </row>
    <row r="38" ht="25.5" customHeight="1" spans="1:11">
      <c r="A38" s="210"/>
      <c r="B38" s="211"/>
      <c r="C38" s="211" t="s">
        <v>366</v>
      </c>
      <c r="D38" s="211" t="s">
        <v>359</v>
      </c>
      <c r="E38" s="222" t="s">
        <v>422</v>
      </c>
      <c r="F38" s="211" t="s">
        <v>423</v>
      </c>
      <c r="G38" s="211" t="s">
        <v>362</v>
      </c>
      <c r="H38" s="211" t="s">
        <v>94</v>
      </c>
      <c r="I38" s="216">
        <v>0</v>
      </c>
      <c r="J38" s="211" t="s">
        <v>94</v>
      </c>
      <c r="K38" s="211" t="s">
        <v>94</v>
      </c>
    </row>
    <row r="39" ht="25.5" customHeight="1" spans="1:11">
      <c r="A39" s="210"/>
      <c r="B39" s="211"/>
      <c r="C39" s="211"/>
      <c r="D39" s="211"/>
      <c r="E39" s="222" t="s">
        <v>424</v>
      </c>
      <c r="F39" s="211" t="s">
        <v>425</v>
      </c>
      <c r="G39" s="211" t="s">
        <v>362</v>
      </c>
      <c r="H39" s="211" t="s">
        <v>94</v>
      </c>
      <c r="I39" s="211" t="s">
        <v>94</v>
      </c>
      <c r="J39" s="216">
        <v>0</v>
      </c>
      <c r="K39" s="216">
        <v>0</v>
      </c>
    </row>
    <row r="40" ht="25.5" customHeight="1" spans="1:11">
      <c r="A40" s="223"/>
      <c r="B40" s="211" t="s">
        <v>426</v>
      </c>
      <c r="C40" s="211" t="s">
        <v>343</v>
      </c>
      <c r="D40" s="211" t="s">
        <v>344</v>
      </c>
      <c r="E40" s="221" t="s">
        <v>345</v>
      </c>
      <c r="F40" s="213" t="s">
        <v>427</v>
      </c>
      <c r="G40" s="213" t="s">
        <v>428</v>
      </c>
      <c r="H40" s="216">
        <f>I40+J40+K40</f>
        <v>0</v>
      </c>
      <c r="I40" s="216">
        <f>I18*I36/100</f>
        <v>0</v>
      </c>
      <c r="J40" s="216">
        <f>J18*J37/100</f>
        <v>0</v>
      </c>
      <c r="K40" s="216">
        <f>K18*K37/100</f>
        <v>0</v>
      </c>
    </row>
    <row r="41" ht="25.5" customHeight="1" spans="1:11">
      <c r="A41" s="223"/>
      <c r="B41" s="211"/>
      <c r="C41" s="211"/>
      <c r="D41" s="211" t="s">
        <v>359</v>
      </c>
      <c r="E41" s="217" t="s">
        <v>360</v>
      </c>
      <c r="F41" s="218" t="s">
        <v>429</v>
      </c>
      <c r="G41" s="218" t="s">
        <v>430</v>
      </c>
      <c r="H41" s="216">
        <v>0</v>
      </c>
      <c r="I41" s="211" t="s">
        <v>94</v>
      </c>
      <c r="J41" s="211" t="s">
        <v>94</v>
      </c>
      <c r="K41" s="211" t="s">
        <v>94</v>
      </c>
    </row>
    <row r="42" ht="36.75" customHeight="1" spans="1:11">
      <c r="A42" s="223"/>
      <c r="B42" s="211"/>
      <c r="C42" s="211"/>
      <c r="D42" s="211" t="s">
        <v>363</v>
      </c>
      <c r="E42" s="219" t="s">
        <v>431</v>
      </c>
      <c r="F42" s="220" t="s">
        <v>432</v>
      </c>
      <c r="G42" s="220" t="s">
        <v>433</v>
      </c>
      <c r="H42" s="216">
        <v>0</v>
      </c>
      <c r="I42" s="211" t="s">
        <v>94</v>
      </c>
      <c r="J42" s="211" t="s">
        <v>94</v>
      </c>
      <c r="K42" s="211" t="s">
        <v>94</v>
      </c>
    </row>
    <row r="43" ht="25.5" customHeight="1" spans="1:11">
      <c r="A43" s="223"/>
      <c r="B43" s="211"/>
      <c r="C43" s="211" t="s">
        <v>366</v>
      </c>
      <c r="D43" s="211" t="s">
        <v>344</v>
      </c>
      <c r="E43" s="221" t="s">
        <v>345</v>
      </c>
      <c r="F43" s="213" t="s">
        <v>434</v>
      </c>
      <c r="G43" s="213" t="s">
        <v>435</v>
      </c>
      <c r="H43" s="216">
        <f>I43+J43+K43</f>
        <v>0</v>
      </c>
      <c r="I43" s="216">
        <f>I25*I38/100</f>
        <v>0</v>
      </c>
      <c r="J43" s="216">
        <f>J25*J39/100</f>
        <v>0</v>
      </c>
      <c r="K43" s="216">
        <f>K25*K39/100</f>
        <v>0</v>
      </c>
    </row>
    <row r="44" ht="25.5" customHeight="1" spans="1:11">
      <c r="A44" s="223"/>
      <c r="B44" s="211"/>
      <c r="C44" s="211"/>
      <c r="D44" s="211" t="s">
        <v>359</v>
      </c>
      <c r="E44" s="217" t="s">
        <v>360</v>
      </c>
      <c r="F44" s="218" t="s">
        <v>436</v>
      </c>
      <c r="G44" s="218" t="s">
        <v>437</v>
      </c>
      <c r="H44" s="216">
        <v>0</v>
      </c>
      <c r="I44" s="211" t="s">
        <v>94</v>
      </c>
      <c r="J44" s="211" t="s">
        <v>94</v>
      </c>
      <c r="K44" s="211" t="s">
        <v>94</v>
      </c>
    </row>
    <row r="45" ht="32.25" customHeight="1" spans="1:11">
      <c r="A45" s="223"/>
      <c r="B45" s="211"/>
      <c r="C45" s="211"/>
      <c r="D45" s="211" t="s">
        <v>363</v>
      </c>
      <c r="E45" s="219" t="s">
        <v>363</v>
      </c>
      <c r="F45" s="220" t="s">
        <v>438</v>
      </c>
      <c r="G45" s="220" t="s">
        <v>439</v>
      </c>
      <c r="H45" s="216">
        <f>IF(H43=0,0,H44/H43*100-100)</f>
        <v>0</v>
      </c>
      <c r="I45" s="211" t="s">
        <v>94</v>
      </c>
      <c r="J45" s="211" t="s">
        <v>94</v>
      </c>
      <c r="K45" s="211" t="s">
        <v>94</v>
      </c>
    </row>
    <row r="46" ht="25.5" customHeight="1" spans="1:11">
      <c r="A46" s="223"/>
      <c r="B46" s="211" t="s">
        <v>440</v>
      </c>
      <c r="C46" s="211" t="s">
        <v>343</v>
      </c>
      <c r="D46" s="211" t="s">
        <v>344</v>
      </c>
      <c r="E46" s="212" t="s">
        <v>345</v>
      </c>
      <c r="F46" s="213" t="s">
        <v>441</v>
      </c>
      <c r="G46" s="213" t="s">
        <v>442</v>
      </c>
      <c r="H46" s="216">
        <v>0</v>
      </c>
      <c r="I46" s="211" t="s">
        <v>94</v>
      </c>
      <c r="J46" s="211" t="s">
        <v>94</v>
      </c>
      <c r="K46" s="211" t="s">
        <v>94</v>
      </c>
    </row>
    <row r="47" ht="25.5" customHeight="1" spans="1:11">
      <c r="A47" s="223"/>
      <c r="B47" s="211"/>
      <c r="C47" s="211"/>
      <c r="D47" s="211"/>
      <c r="E47" s="215" t="s">
        <v>443</v>
      </c>
      <c r="F47" s="211" t="s">
        <v>444</v>
      </c>
      <c r="G47" s="211" t="s">
        <v>445</v>
      </c>
      <c r="H47" s="216">
        <f>IF(H48=0,0,H50/H48)*100</f>
        <v>0</v>
      </c>
      <c r="I47" s="211" t="s">
        <v>94</v>
      </c>
      <c r="J47" s="211" t="s">
        <v>94</v>
      </c>
      <c r="K47" s="211" t="s">
        <v>94</v>
      </c>
    </row>
    <row r="48" ht="25.5" customHeight="1" spans="1:11">
      <c r="A48" s="223"/>
      <c r="B48" s="211"/>
      <c r="C48" s="211"/>
      <c r="D48" s="211"/>
      <c r="E48" s="222" t="s">
        <v>446</v>
      </c>
      <c r="F48" s="211" t="s">
        <v>447</v>
      </c>
      <c r="G48" s="211" t="s">
        <v>448</v>
      </c>
      <c r="H48" s="216">
        <f>H49-H51-H52+H50</f>
        <v>0</v>
      </c>
      <c r="I48" s="211" t="s">
        <v>94</v>
      </c>
      <c r="J48" s="211" t="s">
        <v>94</v>
      </c>
      <c r="K48" s="211" t="s">
        <v>94</v>
      </c>
    </row>
    <row r="49" ht="25.5" customHeight="1" spans="1:11">
      <c r="A49" s="223"/>
      <c r="B49" s="211"/>
      <c r="C49" s="211"/>
      <c r="D49" s="211"/>
      <c r="E49" s="222" t="s">
        <v>449</v>
      </c>
      <c r="F49" s="211" t="s">
        <v>450</v>
      </c>
      <c r="G49" s="211" t="s">
        <v>451</v>
      </c>
      <c r="H49" s="216">
        <v>0</v>
      </c>
      <c r="I49" s="211" t="s">
        <v>94</v>
      </c>
      <c r="J49" s="211" t="s">
        <v>94</v>
      </c>
      <c r="K49" s="211" t="s">
        <v>94</v>
      </c>
    </row>
    <row r="50" ht="25.5" customHeight="1" spans="1:11">
      <c r="A50" s="223"/>
      <c r="B50" s="125"/>
      <c r="C50" s="125"/>
      <c r="D50" s="125"/>
      <c r="E50" s="222" t="s">
        <v>452</v>
      </c>
      <c r="F50" s="211" t="s">
        <v>453</v>
      </c>
      <c r="G50" s="211" t="s">
        <v>454</v>
      </c>
      <c r="H50" s="216">
        <v>0</v>
      </c>
      <c r="I50" s="211" t="s">
        <v>94</v>
      </c>
      <c r="J50" s="211" t="s">
        <v>94</v>
      </c>
      <c r="K50" s="211" t="s">
        <v>94</v>
      </c>
    </row>
    <row r="51" ht="25.5" customHeight="1" spans="1:11">
      <c r="A51" s="223"/>
      <c r="B51" s="211"/>
      <c r="C51" s="211"/>
      <c r="D51" s="211"/>
      <c r="E51" s="222" t="s">
        <v>455</v>
      </c>
      <c r="F51" s="211" t="s">
        <v>456</v>
      </c>
      <c r="G51" s="211" t="s">
        <v>454</v>
      </c>
      <c r="H51" s="216">
        <v>0</v>
      </c>
      <c r="I51" s="211" t="s">
        <v>94</v>
      </c>
      <c r="J51" s="211" t="s">
        <v>94</v>
      </c>
      <c r="K51" s="211" t="s">
        <v>94</v>
      </c>
    </row>
    <row r="52" ht="25.5" customHeight="1" spans="1:11">
      <c r="A52" s="223"/>
      <c r="B52" s="211"/>
      <c r="C52" s="211"/>
      <c r="D52" s="211"/>
      <c r="E52" s="222" t="s">
        <v>457</v>
      </c>
      <c r="F52" s="211" t="s">
        <v>458</v>
      </c>
      <c r="G52" s="211" t="s">
        <v>454</v>
      </c>
      <c r="H52" s="216">
        <v>0</v>
      </c>
      <c r="I52" s="211" t="s">
        <v>94</v>
      </c>
      <c r="J52" s="211" t="s">
        <v>94</v>
      </c>
      <c r="K52" s="211" t="s">
        <v>94</v>
      </c>
    </row>
    <row r="53" ht="25.5" customHeight="1" spans="1:11">
      <c r="A53" s="223"/>
      <c r="B53" s="211"/>
      <c r="C53" s="211"/>
      <c r="D53" s="211"/>
      <c r="E53" s="222" t="s">
        <v>459</v>
      </c>
      <c r="F53" s="211" t="s">
        <v>460</v>
      </c>
      <c r="G53" s="211" t="s">
        <v>461</v>
      </c>
      <c r="H53" s="224">
        <f>IF(H93=0,0,3.24)</f>
        <v>0</v>
      </c>
      <c r="I53" s="211" t="s">
        <v>94</v>
      </c>
      <c r="J53" s="211" t="s">
        <v>94</v>
      </c>
      <c r="K53" s="211" t="s">
        <v>94</v>
      </c>
    </row>
    <row r="54" ht="25.5" customHeight="1" spans="1:11">
      <c r="A54" s="223"/>
      <c r="B54" s="211"/>
      <c r="C54" s="211"/>
      <c r="D54" s="211" t="s">
        <v>359</v>
      </c>
      <c r="E54" s="217" t="s">
        <v>360</v>
      </c>
      <c r="F54" s="218" t="s">
        <v>462</v>
      </c>
      <c r="G54" s="218" t="s">
        <v>362</v>
      </c>
      <c r="H54" s="216">
        <v>0</v>
      </c>
      <c r="I54" s="211" t="s">
        <v>94</v>
      </c>
      <c r="J54" s="211" t="s">
        <v>94</v>
      </c>
      <c r="K54" s="211" t="s">
        <v>94</v>
      </c>
    </row>
    <row r="55" ht="25.5" customHeight="1" spans="1:11">
      <c r="A55" s="223"/>
      <c r="B55" s="211"/>
      <c r="C55" s="211"/>
      <c r="D55" s="211" t="s">
        <v>363</v>
      </c>
      <c r="E55" s="219" t="s">
        <v>363</v>
      </c>
      <c r="F55" s="220" t="s">
        <v>463</v>
      </c>
      <c r="G55" s="220" t="s">
        <v>464</v>
      </c>
      <c r="H55" s="216">
        <f>IF(H46=0,0,H54*100/H46-100)</f>
        <v>0</v>
      </c>
      <c r="I55" s="211" t="s">
        <v>94</v>
      </c>
      <c r="J55" s="211" t="s">
        <v>94</v>
      </c>
      <c r="K55" s="211" t="s">
        <v>94</v>
      </c>
    </row>
    <row r="56" ht="25.5" customHeight="1" spans="1:11">
      <c r="A56" s="223"/>
      <c r="B56" s="211"/>
      <c r="C56" s="211" t="s">
        <v>366</v>
      </c>
      <c r="D56" s="211" t="s">
        <v>344</v>
      </c>
      <c r="E56" s="221" t="s">
        <v>345</v>
      </c>
      <c r="F56" s="213" t="s">
        <v>465</v>
      </c>
      <c r="G56" s="213" t="s">
        <v>466</v>
      </c>
      <c r="H56" s="216">
        <v>0</v>
      </c>
      <c r="I56" s="211" t="s">
        <v>94</v>
      </c>
      <c r="J56" s="211" t="s">
        <v>94</v>
      </c>
      <c r="K56" s="211" t="s">
        <v>94</v>
      </c>
    </row>
    <row r="57" ht="25.5" customHeight="1" spans="1:11">
      <c r="A57" s="223"/>
      <c r="B57" s="211"/>
      <c r="C57" s="211"/>
      <c r="D57" s="211" t="s">
        <v>359</v>
      </c>
      <c r="E57" s="217" t="s">
        <v>360</v>
      </c>
      <c r="F57" s="218" t="s">
        <v>467</v>
      </c>
      <c r="G57" s="218" t="s">
        <v>362</v>
      </c>
      <c r="H57" s="216">
        <v>0</v>
      </c>
      <c r="I57" s="211" t="s">
        <v>94</v>
      </c>
      <c r="J57" s="211" t="s">
        <v>94</v>
      </c>
      <c r="K57" s="211" t="s">
        <v>94</v>
      </c>
    </row>
    <row r="58" ht="25.5" customHeight="1" spans="1:11">
      <c r="A58" s="223"/>
      <c r="B58" s="211"/>
      <c r="C58" s="211"/>
      <c r="D58" s="211" t="s">
        <v>363</v>
      </c>
      <c r="E58" s="219" t="s">
        <v>363</v>
      </c>
      <c r="F58" s="220" t="s">
        <v>468</v>
      </c>
      <c r="G58" s="220" t="s">
        <v>469</v>
      </c>
      <c r="H58" s="216">
        <f>IF(H56=0,0,H57/H56*100-100)</f>
        <v>0</v>
      </c>
      <c r="I58" s="211" t="s">
        <v>94</v>
      </c>
      <c r="J58" s="211" t="s">
        <v>94</v>
      </c>
      <c r="K58" s="211" t="s">
        <v>94</v>
      </c>
    </row>
    <row r="59" ht="25.5" customHeight="1" spans="1:11">
      <c r="A59" s="223"/>
      <c r="B59" s="211" t="s">
        <v>470</v>
      </c>
      <c r="C59" s="211" t="s">
        <v>343</v>
      </c>
      <c r="D59" s="211" t="s">
        <v>344</v>
      </c>
      <c r="E59" s="221" t="s">
        <v>345</v>
      </c>
      <c r="F59" s="213" t="s">
        <v>471</v>
      </c>
      <c r="G59" s="213" t="s">
        <v>472</v>
      </c>
      <c r="H59" s="216">
        <f>H40-H46</f>
        <v>0</v>
      </c>
      <c r="I59" s="211" t="s">
        <v>94</v>
      </c>
      <c r="J59" s="211" t="s">
        <v>94</v>
      </c>
      <c r="K59" s="211" t="s">
        <v>94</v>
      </c>
    </row>
    <row r="60" ht="25.5" customHeight="1" spans="1:11">
      <c r="A60" s="223"/>
      <c r="B60" s="211"/>
      <c r="C60" s="211"/>
      <c r="D60" s="211" t="s">
        <v>359</v>
      </c>
      <c r="E60" s="217" t="s">
        <v>360</v>
      </c>
      <c r="F60" s="218" t="s">
        <v>473</v>
      </c>
      <c r="G60" s="218" t="s">
        <v>362</v>
      </c>
      <c r="H60" s="216">
        <v>0</v>
      </c>
      <c r="I60" s="211" t="s">
        <v>94</v>
      </c>
      <c r="J60" s="211" t="s">
        <v>94</v>
      </c>
      <c r="K60" s="211" t="s">
        <v>94</v>
      </c>
    </row>
    <row r="61" ht="25.5" customHeight="1" spans="1:11">
      <c r="A61" s="223"/>
      <c r="B61" s="211"/>
      <c r="C61" s="211"/>
      <c r="D61" s="211" t="s">
        <v>363</v>
      </c>
      <c r="E61" s="219" t="s">
        <v>431</v>
      </c>
      <c r="F61" s="220" t="s">
        <v>474</v>
      </c>
      <c r="G61" s="220" t="s">
        <v>475</v>
      </c>
      <c r="H61" s="216">
        <v>0</v>
      </c>
      <c r="I61" s="211" t="s">
        <v>94</v>
      </c>
      <c r="J61" s="211" t="s">
        <v>94</v>
      </c>
      <c r="K61" s="211" t="s">
        <v>94</v>
      </c>
    </row>
    <row r="62" ht="25.5" customHeight="1" spans="1:11">
      <c r="A62" s="223"/>
      <c r="B62" s="211"/>
      <c r="C62" s="211" t="s">
        <v>366</v>
      </c>
      <c r="D62" s="211" t="s">
        <v>344</v>
      </c>
      <c r="E62" s="221" t="s">
        <v>345</v>
      </c>
      <c r="F62" s="213" t="s">
        <v>476</v>
      </c>
      <c r="G62" s="213" t="s">
        <v>477</v>
      </c>
      <c r="H62" s="216">
        <f>H43-H56</f>
        <v>0</v>
      </c>
      <c r="I62" s="211" t="s">
        <v>94</v>
      </c>
      <c r="J62" s="211" t="s">
        <v>94</v>
      </c>
      <c r="K62" s="211" t="s">
        <v>94</v>
      </c>
    </row>
    <row r="63" ht="25.5" customHeight="1" spans="1:11">
      <c r="A63" s="223"/>
      <c r="B63" s="211"/>
      <c r="C63" s="211"/>
      <c r="D63" s="211" t="s">
        <v>359</v>
      </c>
      <c r="E63" s="217" t="s">
        <v>360</v>
      </c>
      <c r="F63" s="218" t="s">
        <v>478</v>
      </c>
      <c r="G63" s="218" t="s">
        <v>362</v>
      </c>
      <c r="H63" s="216">
        <v>0</v>
      </c>
      <c r="I63" s="211" t="s">
        <v>94</v>
      </c>
      <c r="J63" s="211" t="s">
        <v>94</v>
      </c>
      <c r="K63" s="211" t="s">
        <v>94</v>
      </c>
    </row>
    <row r="64" ht="25.5" customHeight="1" spans="1:11">
      <c r="A64" s="223"/>
      <c r="B64" s="211"/>
      <c r="C64" s="211"/>
      <c r="D64" s="211" t="s">
        <v>363</v>
      </c>
      <c r="E64" s="219" t="s">
        <v>363</v>
      </c>
      <c r="F64" s="220" t="s">
        <v>479</v>
      </c>
      <c r="G64" s="220" t="s">
        <v>480</v>
      </c>
      <c r="H64" s="216">
        <f>IF(H62=0,0,H63/H62-1)*100</f>
        <v>0</v>
      </c>
      <c r="I64" s="211" t="s">
        <v>94</v>
      </c>
      <c r="J64" s="211" t="s">
        <v>94</v>
      </c>
      <c r="K64" s="211" t="s">
        <v>94</v>
      </c>
    </row>
    <row r="65" ht="25.5" customHeight="1" spans="1:11">
      <c r="A65" s="223"/>
      <c r="B65" s="211" t="s">
        <v>481</v>
      </c>
      <c r="C65" s="211" t="s">
        <v>343</v>
      </c>
      <c r="D65" s="211" t="s">
        <v>344</v>
      </c>
      <c r="E65" s="212" t="s">
        <v>345</v>
      </c>
      <c r="F65" s="213" t="s">
        <v>482</v>
      </c>
      <c r="G65" s="213" t="s">
        <v>483</v>
      </c>
      <c r="H65" s="216">
        <f>H66*H67/100</f>
        <v>0</v>
      </c>
      <c r="I65" s="211" t="s">
        <v>94</v>
      </c>
      <c r="J65" s="211" t="s">
        <v>94</v>
      </c>
      <c r="K65" s="211" t="s">
        <v>94</v>
      </c>
    </row>
    <row r="66" ht="25.5" customHeight="1" spans="1:11">
      <c r="A66" s="223"/>
      <c r="B66" s="211"/>
      <c r="C66" s="211"/>
      <c r="D66" s="211"/>
      <c r="E66" s="215" t="s">
        <v>484</v>
      </c>
      <c r="F66" s="211" t="s">
        <v>485</v>
      </c>
      <c r="G66" s="211" t="s">
        <v>454</v>
      </c>
      <c r="H66" s="216">
        <v>0</v>
      </c>
      <c r="I66" s="211" t="s">
        <v>94</v>
      </c>
      <c r="J66" s="211" t="s">
        <v>94</v>
      </c>
      <c r="K66" s="211" t="s">
        <v>94</v>
      </c>
    </row>
    <row r="67" ht="25.5" customHeight="1" spans="1:11">
      <c r="A67" s="223"/>
      <c r="B67" s="211"/>
      <c r="C67" s="211"/>
      <c r="D67" s="211"/>
      <c r="E67" s="222" t="s">
        <v>486</v>
      </c>
      <c r="F67" s="211" t="s">
        <v>487</v>
      </c>
      <c r="G67" s="211" t="s">
        <v>488</v>
      </c>
      <c r="H67" s="216">
        <f>(IF(H68=0,0,H51/H68)+IF(H69=0,0,H70/H69))/2*100</f>
        <v>70.4116920543434</v>
      </c>
      <c r="I67" s="211" t="s">
        <v>94</v>
      </c>
      <c r="J67" s="211" t="s">
        <v>94</v>
      </c>
      <c r="K67" s="211" t="s">
        <v>94</v>
      </c>
    </row>
    <row r="68" ht="25.5" customHeight="1" spans="1:11">
      <c r="A68" s="223"/>
      <c r="B68" s="211"/>
      <c r="C68" s="211"/>
      <c r="D68" s="211"/>
      <c r="E68" s="222" t="s">
        <v>489</v>
      </c>
      <c r="F68" s="211" t="s">
        <v>490</v>
      </c>
      <c r="G68" s="211" t="s">
        <v>454</v>
      </c>
      <c r="H68" s="216">
        <v>0</v>
      </c>
      <c r="I68" s="211" t="s">
        <v>94</v>
      </c>
      <c r="J68" s="211" t="s">
        <v>94</v>
      </c>
      <c r="K68" s="211" t="s">
        <v>94</v>
      </c>
    </row>
    <row r="69" ht="25.5" customHeight="1" spans="1:11">
      <c r="A69" s="223"/>
      <c r="B69" s="211"/>
      <c r="C69" s="211"/>
      <c r="D69" s="211"/>
      <c r="E69" s="222" t="s">
        <v>491</v>
      </c>
      <c r="F69" s="211" t="s">
        <v>492</v>
      </c>
      <c r="G69" s="211" t="s">
        <v>493</v>
      </c>
      <c r="H69" s="216">
        <v>121450000</v>
      </c>
      <c r="I69" s="211" t="s">
        <v>94</v>
      </c>
      <c r="J69" s="211" t="s">
        <v>94</v>
      </c>
      <c r="K69" s="211" t="s">
        <v>94</v>
      </c>
    </row>
    <row r="70" ht="25.5" customHeight="1" spans="1:11">
      <c r="A70" s="223"/>
      <c r="B70" s="211"/>
      <c r="C70" s="211"/>
      <c r="D70" s="211"/>
      <c r="E70" s="222" t="s">
        <v>494</v>
      </c>
      <c r="F70" s="211" t="s">
        <v>495</v>
      </c>
      <c r="G70" s="211" t="s">
        <v>493</v>
      </c>
      <c r="H70" s="216">
        <v>171030000</v>
      </c>
      <c r="I70" s="211" t="s">
        <v>94</v>
      </c>
      <c r="J70" s="211" t="s">
        <v>94</v>
      </c>
      <c r="K70" s="211" t="s">
        <v>94</v>
      </c>
    </row>
    <row r="71" ht="25.5" customHeight="1" spans="1:11">
      <c r="A71" s="223"/>
      <c r="B71" s="211"/>
      <c r="C71" s="211"/>
      <c r="D71" s="211" t="s">
        <v>359</v>
      </c>
      <c r="E71" s="225" t="s">
        <v>360</v>
      </c>
      <c r="F71" s="218" t="s">
        <v>496</v>
      </c>
      <c r="G71" s="218" t="s">
        <v>497</v>
      </c>
      <c r="H71" s="216">
        <v>0</v>
      </c>
      <c r="I71" s="211" t="s">
        <v>94</v>
      </c>
      <c r="J71" s="211" t="s">
        <v>94</v>
      </c>
      <c r="K71" s="211" t="s">
        <v>94</v>
      </c>
    </row>
    <row r="72" ht="25.5" customHeight="1" spans="1:11">
      <c r="A72" s="223"/>
      <c r="B72" s="211"/>
      <c r="C72" s="211"/>
      <c r="D72" s="211" t="s">
        <v>363</v>
      </c>
      <c r="E72" s="219" t="s">
        <v>363</v>
      </c>
      <c r="F72" s="220" t="s">
        <v>498</v>
      </c>
      <c r="G72" s="220" t="s">
        <v>499</v>
      </c>
      <c r="H72" s="216">
        <f>IF(H65=0,0,H71/H65*100-100)</f>
        <v>0</v>
      </c>
      <c r="I72" s="211" t="s">
        <v>94</v>
      </c>
      <c r="J72" s="211" t="s">
        <v>94</v>
      </c>
      <c r="K72" s="211" t="s">
        <v>94</v>
      </c>
    </row>
    <row r="73" ht="25.5" customHeight="1" spans="1:11">
      <c r="A73" s="223"/>
      <c r="B73" s="211"/>
      <c r="C73" s="211" t="s">
        <v>366</v>
      </c>
      <c r="D73" s="211" t="s">
        <v>344</v>
      </c>
      <c r="E73" s="221" t="s">
        <v>345</v>
      </c>
      <c r="F73" s="213" t="s">
        <v>500</v>
      </c>
      <c r="G73" s="213" t="s">
        <v>501</v>
      </c>
      <c r="H73" s="216">
        <f>H74*H75/100</f>
        <v>0</v>
      </c>
      <c r="I73" s="211" t="s">
        <v>94</v>
      </c>
      <c r="J73" s="211" t="s">
        <v>94</v>
      </c>
      <c r="K73" s="211" t="s">
        <v>94</v>
      </c>
    </row>
    <row r="74" ht="25.5" customHeight="1" spans="1:11">
      <c r="A74" s="223"/>
      <c r="B74" s="211"/>
      <c r="C74" s="211"/>
      <c r="D74" s="211"/>
      <c r="E74" s="222" t="s">
        <v>502</v>
      </c>
      <c r="F74" s="211" t="s">
        <v>503</v>
      </c>
      <c r="G74" s="211" t="s">
        <v>504</v>
      </c>
      <c r="H74" s="216">
        <f>H66-H65+H46</f>
        <v>0</v>
      </c>
      <c r="I74" s="211" t="s">
        <v>94</v>
      </c>
      <c r="J74" s="211" t="s">
        <v>94</v>
      </c>
      <c r="K74" s="211" t="s">
        <v>94</v>
      </c>
    </row>
    <row r="75" ht="25.5" customHeight="1" spans="1:11">
      <c r="A75" s="223"/>
      <c r="B75" s="211"/>
      <c r="C75" s="211"/>
      <c r="D75" s="211"/>
      <c r="E75" s="222" t="s">
        <v>505</v>
      </c>
      <c r="F75" s="211" t="s">
        <v>506</v>
      </c>
      <c r="G75" s="211" t="s">
        <v>507</v>
      </c>
      <c r="H75" s="216">
        <f>(IF(H66=0,0,H65/H66)+IF(H68=0,0,H51/H68))/2*100</f>
        <v>0</v>
      </c>
      <c r="I75" s="211" t="s">
        <v>94</v>
      </c>
      <c r="J75" s="211" t="s">
        <v>94</v>
      </c>
      <c r="K75" s="211" t="s">
        <v>94</v>
      </c>
    </row>
    <row r="76" ht="25.5" customHeight="1" spans="1:11">
      <c r="A76" s="223"/>
      <c r="B76" s="211"/>
      <c r="C76" s="211"/>
      <c r="D76" s="211" t="s">
        <v>359</v>
      </c>
      <c r="E76" s="225" t="s">
        <v>360</v>
      </c>
      <c r="F76" s="218" t="s">
        <v>508</v>
      </c>
      <c r="G76" s="218" t="s">
        <v>497</v>
      </c>
      <c r="H76" s="216">
        <v>0</v>
      </c>
      <c r="I76" s="211" t="s">
        <v>94</v>
      </c>
      <c r="J76" s="211" t="s">
        <v>94</v>
      </c>
      <c r="K76" s="211" t="s">
        <v>94</v>
      </c>
    </row>
    <row r="77" ht="25.5" customHeight="1" spans="1:11">
      <c r="A77" s="223"/>
      <c r="B77" s="211"/>
      <c r="C77" s="211"/>
      <c r="D77" s="211" t="s">
        <v>363</v>
      </c>
      <c r="E77" s="219" t="s">
        <v>363</v>
      </c>
      <c r="F77" s="220" t="s">
        <v>509</v>
      </c>
      <c r="G77" s="220" t="s">
        <v>510</v>
      </c>
      <c r="H77" s="216">
        <f>IF(H73=0,0,H76/H73*100-100)</f>
        <v>0</v>
      </c>
      <c r="I77" s="211" t="s">
        <v>94</v>
      </c>
      <c r="J77" s="211" t="s">
        <v>94</v>
      </c>
      <c r="K77" s="211" t="s">
        <v>94</v>
      </c>
    </row>
    <row r="78" ht="25.5" customHeight="1" spans="1:11">
      <c r="A78" s="223"/>
      <c r="B78" s="211" t="s">
        <v>511</v>
      </c>
      <c r="C78" s="211" t="s">
        <v>343</v>
      </c>
      <c r="D78" s="211" t="s">
        <v>344</v>
      </c>
      <c r="E78" s="221" t="s">
        <v>345</v>
      </c>
      <c r="F78" s="213" t="s">
        <v>512</v>
      </c>
      <c r="G78" s="213" t="s">
        <v>513</v>
      </c>
      <c r="H78" s="216" t="e">
        <f>(H59+H65)/(1-H79/100)-(H59+H65)</f>
        <v>#DIV/0!</v>
      </c>
      <c r="I78" s="211" t="s">
        <v>94</v>
      </c>
      <c r="J78" s="211" t="s">
        <v>94</v>
      </c>
      <c r="K78" s="211" t="s">
        <v>94</v>
      </c>
    </row>
    <row r="79" ht="25.5" customHeight="1" spans="1:11">
      <c r="A79" s="223"/>
      <c r="B79" s="211"/>
      <c r="C79" s="211"/>
      <c r="D79" s="211"/>
      <c r="E79" s="222" t="s">
        <v>514</v>
      </c>
      <c r="F79" s="211" t="s">
        <v>515</v>
      </c>
      <c r="G79" s="211" t="s">
        <v>516</v>
      </c>
      <c r="H79" s="216" t="e">
        <f>(H52/H80+H81/H82)/2*100</f>
        <v>#DIV/0!</v>
      </c>
      <c r="I79" s="211" t="s">
        <v>94</v>
      </c>
      <c r="J79" s="211" t="s">
        <v>94</v>
      </c>
      <c r="K79" s="211" t="s">
        <v>94</v>
      </c>
    </row>
    <row r="80" ht="25.5" customHeight="1" spans="1:11">
      <c r="A80" s="223"/>
      <c r="B80" s="211"/>
      <c r="C80" s="211"/>
      <c r="D80" s="211"/>
      <c r="E80" s="222" t="s">
        <v>517</v>
      </c>
      <c r="F80" s="211" t="s">
        <v>518</v>
      </c>
      <c r="G80" s="211" t="s">
        <v>451</v>
      </c>
      <c r="H80" s="216">
        <v>0</v>
      </c>
      <c r="I80" s="211" t="s">
        <v>94</v>
      </c>
      <c r="J80" s="211" t="s">
        <v>94</v>
      </c>
      <c r="K80" s="211" t="s">
        <v>94</v>
      </c>
    </row>
    <row r="81" ht="25.5" customHeight="1" spans="1:11">
      <c r="A81" s="223"/>
      <c r="B81" s="211"/>
      <c r="C81" s="211"/>
      <c r="D81" s="211"/>
      <c r="E81" s="222" t="s">
        <v>519</v>
      </c>
      <c r="F81" s="211" t="s">
        <v>520</v>
      </c>
      <c r="G81" s="211" t="s">
        <v>521</v>
      </c>
      <c r="H81" s="216">
        <v>2626362.47</v>
      </c>
      <c r="I81" s="211" t="s">
        <v>94</v>
      </c>
      <c r="J81" s="211" t="s">
        <v>94</v>
      </c>
      <c r="K81" s="211" t="s">
        <v>94</v>
      </c>
    </row>
    <row r="82" ht="25.5" customHeight="1" spans="1:11">
      <c r="A82" s="223"/>
      <c r="B82" s="211"/>
      <c r="C82" s="211"/>
      <c r="D82" s="211"/>
      <c r="E82" s="222" t="s">
        <v>522</v>
      </c>
      <c r="F82" s="211" t="s">
        <v>523</v>
      </c>
      <c r="G82" s="211" t="s">
        <v>521</v>
      </c>
      <c r="H82" s="216">
        <v>433547866.76</v>
      </c>
      <c r="I82" s="211" t="s">
        <v>94</v>
      </c>
      <c r="J82" s="211" t="s">
        <v>94</v>
      </c>
      <c r="K82" s="211" t="s">
        <v>94</v>
      </c>
    </row>
    <row r="83" ht="25.5" customHeight="1" spans="1:11">
      <c r="A83" s="223"/>
      <c r="B83" s="211"/>
      <c r="C83" s="211"/>
      <c r="D83" s="211" t="s">
        <v>359</v>
      </c>
      <c r="E83" s="225" t="s">
        <v>360</v>
      </c>
      <c r="F83" s="218" t="s">
        <v>524</v>
      </c>
      <c r="G83" s="218" t="s">
        <v>497</v>
      </c>
      <c r="H83" s="216">
        <v>0</v>
      </c>
      <c r="I83" s="211" t="s">
        <v>94</v>
      </c>
      <c r="J83" s="211" t="s">
        <v>94</v>
      </c>
      <c r="K83" s="211" t="s">
        <v>94</v>
      </c>
    </row>
    <row r="84" ht="25.5" customHeight="1" spans="1:11">
      <c r="A84" s="223"/>
      <c r="B84" s="211"/>
      <c r="C84" s="211"/>
      <c r="D84" s="211" t="s">
        <v>363</v>
      </c>
      <c r="E84" s="219" t="s">
        <v>363</v>
      </c>
      <c r="F84" s="220" t="s">
        <v>525</v>
      </c>
      <c r="G84" s="220" t="s">
        <v>526</v>
      </c>
      <c r="H84" s="216" t="e">
        <f>IF(H78=0,0,H83/H78*100-100)</f>
        <v>#DIV/0!</v>
      </c>
      <c r="I84" s="211" t="s">
        <v>94</v>
      </c>
      <c r="J84" s="211" t="s">
        <v>94</v>
      </c>
      <c r="K84" s="211" t="s">
        <v>94</v>
      </c>
    </row>
    <row r="85" ht="25.5" customHeight="1" spans="1:11">
      <c r="A85" s="223"/>
      <c r="B85" s="211"/>
      <c r="C85" s="211" t="s">
        <v>366</v>
      </c>
      <c r="D85" s="226" t="s">
        <v>344</v>
      </c>
      <c r="E85" s="221" t="s">
        <v>345</v>
      </c>
      <c r="F85" s="213" t="s">
        <v>527</v>
      </c>
      <c r="G85" s="213" t="s">
        <v>528</v>
      </c>
      <c r="H85" s="216">
        <v>0</v>
      </c>
      <c r="I85" s="211" t="s">
        <v>94</v>
      </c>
      <c r="J85" s="211" t="s">
        <v>94</v>
      </c>
      <c r="K85" s="211" t="s">
        <v>94</v>
      </c>
    </row>
    <row r="86" ht="25.5" customHeight="1" spans="1:11">
      <c r="A86" s="223"/>
      <c r="B86" s="211"/>
      <c r="C86" s="211"/>
      <c r="D86" s="227"/>
      <c r="E86" s="222" t="s">
        <v>514</v>
      </c>
      <c r="F86" s="211" t="s">
        <v>529</v>
      </c>
      <c r="G86" s="211" t="s">
        <v>530</v>
      </c>
      <c r="H86" s="216" t="e">
        <f>(H78/(H59+H65+H78)+H52/H80)/2*100</f>
        <v>#DIV/0!</v>
      </c>
      <c r="I86" s="211" t="s">
        <v>94</v>
      </c>
      <c r="J86" s="211" t="s">
        <v>94</v>
      </c>
      <c r="K86" s="211" t="s">
        <v>94</v>
      </c>
    </row>
    <row r="87" ht="25.5" customHeight="1" spans="1:11">
      <c r="A87" s="223"/>
      <c r="B87" s="211"/>
      <c r="C87" s="211"/>
      <c r="D87" s="211" t="s">
        <v>359</v>
      </c>
      <c r="E87" s="225" t="s">
        <v>360</v>
      </c>
      <c r="F87" s="218" t="s">
        <v>531</v>
      </c>
      <c r="G87" s="218" t="s">
        <v>497</v>
      </c>
      <c r="H87" s="216">
        <v>0</v>
      </c>
      <c r="I87" s="211" t="s">
        <v>94</v>
      </c>
      <c r="J87" s="211" t="s">
        <v>94</v>
      </c>
      <c r="K87" s="211" t="s">
        <v>94</v>
      </c>
    </row>
    <row r="88" ht="25.5" customHeight="1" spans="1:11">
      <c r="A88" s="223"/>
      <c r="B88" s="211"/>
      <c r="C88" s="211"/>
      <c r="D88" s="211" t="s">
        <v>363</v>
      </c>
      <c r="E88" s="219" t="s">
        <v>363</v>
      </c>
      <c r="F88" s="220" t="s">
        <v>532</v>
      </c>
      <c r="G88" s="220" t="s">
        <v>533</v>
      </c>
      <c r="H88" s="216">
        <f>IF(H85=0,0,H87/H85*100-100)</f>
        <v>0</v>
      </c>
      <c r="I88" s="211" t="s">
        <v>94</v>
      </c>
      <c r="J88" s="211" t="s">
        <v>94</v>
      </c>
      <c r="K88" s="211" t="s">
        <v>94</v>
      </c>
    </row>
    <row r="89" ht="25.5" customHeight="1" spans="1:11">
      <c r="A89" s="223"/>
      <c r="B89" s="211" t="s">
        <v>534</v>
      </c>
      <c r="C89" s="211" t="s">
        <v>343</v>
      </c>
      <c r="D89" s="211" t="s">
        <v>344</v>
      </c>
      <c r="E89" s="221" t="s">
        <v>345</v>
      </c>
      <c r="F89" s="213" t="s">
        <v>535</v>
      </c>
      <c r="G89" s="213" t="s">
        <v>536</v>
      </c>
      <c r="H89" s="216" t="e">
        <f>H59+H65+H78</f>
        <v>#DIV/0!</v>
      </c>
      <c r="I89" s="211" t="s">
        <v>94</v>
      </c>
      <c r="J89" s="211" t="s">
        <v>94</v>
      </c>
      <c r="K89" s="211" t="s">
        <v>94</v>
      </c>
    </row>
    <row r="90" ht="25.5" customHeight="1" spans="1:11">
      <c r="A90" s="223"/>
      <c r="B90" s="211"/>
      <c r="C90" s="211"/>
      <c r="D90" s="211" t="s">
        <v>359</v>
      </c>
      <c r="E90" s="225" t="s">
        <v>360</v>
      </c>
      <c r="F90" s="218" t="s">
        <v>537</v>
      </c>
      <c r="G90" s="218" t="s">
        <v>497</v>
      </c>
      <c r="H90" s="216">
        <v>0</v>
      </c>
      <c r="I90" s="211" t="s">
        <v>94</v>
      </c>
      <c r="J90" s="211" t="s">
        <v>94</v>
      </c>
      <c r="K90" s="211" t="s">
        <v>94</v>
      </c>
    </row>
    <row r="91" ht="34.5" customHeight="1" spans="1:11">
      <c r="A91" s="223"/>
      <c r="B91" s="211"/>
      <c r="C91" s="211"/>
      <c r="D91" s="211" t="s">
        <v>363</v>
      </c>
      <c r="E91" s="219" t="s">
        <v>431</v>
      </c>
      <c r="F91" s="220" t="s">
        <v>538</v>
      </c>
      <c r="G91" s="220" t="s">
        <v>539</v>
      </c>
      <c r="H91" s="216">
        <v>0</v>
      </c>
      <c r="I91" s="211" t="s">
        <v>94</v>
      </c>
      <c r="J91" s="211" t="s">
        <v>94</v>
      </c>
      <c r="K91" s="211" t="s">
        <v>94</v>
      </c>
    </row>
    <row r="92" ht="25.5" customHeight="1" spans="1:11">
      <c r="A92" s="223"/>
      <c r="B92" s="211"/>
      <c r="C92" s="211" t="s">
        <v>366</v>
      </c>
      <c r="D92" s="211" t="s">
        <v>344</v>
      </c>
      <c r="E92" s="221" t="s">
        <v>345</v>
      </c>
      <c r="F92" s="213" t="s">
        <v>540</v>
      </c>
      <c r="G92" s="213" t="s">
        <v>541</v>
      </c>
      <c r="H92" s="216">
        <f>H62+H73+H85</f>
        <v>0</v>
      </c>
      <c r="I92" s="211" t="s">
        <v>94</v>
      </c>
      <c r="J92" s="211" t="s">
        <v>94</v>
      </c>
      <c r="K92" s="211" t="s">
        <v>94</v>
      </c>
    </row>
    <row r="93" ht="25.5" customHeight="1" spans="1:11">
      <c r="A93" s="223"/>
      <c r="B93" s="211"/>
      <c r="C93" s="211"/>
      <c r="D93" s="211" t="s">
        <v>359</v>
      </c>
      <c r="E93" s="225" t="s">
        <v>360</v>
      </c>
      <c r="F93" s="218" t="s">
        <v>542</v>
      </c>
      <c r="G93" s="218" t="s">
        <v>497</v>
      </c>
      <c r="H93" s="216">
        <v>0</v>
      </c>
      <c r="I93" s="211" t="s">
        <v>94</v>
      </c>
      <c r="J93" s="211" t="s">
        <v>94</v>
      </c>
      <c r="K93" s="211" t="s">
        <v>94</v>
      </c>
    </row>
    <row r="94" ht="28.5" customHeight="1" spans="1:11">
      <c r="A94" s="223"/>
      <c r="B94" s="211"/>
      <c r="C94" s="211"/>
      <c r="D94" s="211" t="s">
        <v>363</v>
      </c>
      <c r="E94" s="219" t="s">
        <v>363</v>
      </c>
      <c r="F94" s="220" t="s">
        <v>543</v>
      </c>
      <c r="G94" s="220" t="s">
        <v>544</v>
      </c>
      <c r="H94" s="216">
        <f>IF(H92=0,0,H93/H92*100-100)</f>
        <v>0</v>
      </c>
      <c r="I94" s="211" t="s">
        <v>94</v>
      </c>
      <c r="J94" s="211" t="s">
        <v>94</v>
      </c>
      <c r="K94" s="211" t="s">
        <v>94</v>
      </c>
    </row>
  </sheetData>
  <mergeCells count="48">
    <mergeCell ref="B2:K2"/>
    <mergeCell ref="B3:C3"/>
    <mergeCell ref="B4:E4"/>
    <mergeCell ref="H4:K4"/>
    <mergeCell ref="B5:D5"/>
    <mergeCell ref="B6:B17"/>
    <mergeCell ref="B18:B29"/>
    <mergeCell ref="B30:B35"/>
    <mergeCell ref="B36:B39"/>
    <mergeCell ref="B40:B45"/>
    <mergeCell ref="B46:B58"/>
    <mergeCell ref="B59:B64"/>
    <mergeCell ref="B65:B77"/>
    <mergeCell ref="B78:B88"/>
    <mergeCell ref="B89:B94"/>
    <mergeCell ref="C6:C12"/>
    <mergeCell ref="C13:C17"/>
    <mergeCell ref="C18:C24"/>
    <mergeCell ref="C25:C29"/>
    <mergeCell ref="C30:C32"/>
    <mergeCell ref="C33:C35"/>
    <mergeCell ref="C36:C37"/>
    <mergeCell ref="C38:C39"/>
    <mergeCell ref="C40:C42"/>
    <mergeCell ref="C43:C45"/>
    <mergeCell ref="C46:C55"/>
    <mergeCell ref="C56:C58"/>
    <mergeCell ref="C59:C61"/>
    <mergeCell ref="C62:C64"/>
    <mergeCell ref="C65:C72"/>
    <mergeCell ref="C73:C77"/>
    <mergeCell ref="C78:C84"/>
    <mergeCell ref="C85:C88"/>
    <mergeCell ref="C89:C91"/>
    <mergeCell ref="C92:C94"/>
    <mergeCell ref="D6:D10"/>
    <mergeCell ref="D13:D15"/>
    <mergeCell ref="D18:D22"/>
    <mergeCell ref="D25:D27"/>
    <mergeCell ref="D36:D37"/>
    <mergeCell ref="D38:D39"/>
    <mergeCell ref="D46:D53"/>
    <mergeCell ref="D65:D70"/>
    <mergeCell ref="D73:D75"/>
    <mergeCell ref="D78:D82"/>
    <mergeCell ref="D85:D86"/>
    <mergeCell ref="F4:F5"/>
    <mergeCell ref="G4:G5"/>
  </mergeCells>
  <printOptions horizontalCentered="1"/>
  <pageMargins left="1.18055555555556" right="1.18055555555556" top="1.18055555555556" bottom="1.18055555555556" header="0.511805555555556" footer="0.511805555555556"/>
  <pageSetup paperSize="9" scale="75" orientation="landscape" errors="blank"/>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44"/>
  <sheetViews>
    <sheetView workbookViewId="0">
      <pane topLeftCell="D24" activePane="bottomRight" state="frozen"/>
      <selection activeCell="A1" sqref="A1"/>
    </sheetView>
  </sheetViews>
  <sheetFormatPr defaultColWidth="8" defaultRowHeight="15" outlineLevelCol="6"/>
  <cols>
    <col min="1" max="1" width="4.87619047619048" style="1"/>
    <col min="2" max="2" width="7.45714285714286" style="1"/>
    <col min="3" max="3" width="15.2" style="1"/>
    <col min="4" max="4" width="32.9809523809524" style="1"/>
    <col min="5" max="5" width="5.3047619047619" style="1"/>
    <col min="6" max="6" width="37.5714285714286" style="1"/>
    <col min="7" max="7" width="30.2571428571429" style="1"/>
  </cols>
  <sheetData>
    <row r="1" ht="46.5" customHeight="1" spans="1:7">
      <c r="A1" s="180" t="s">
        <v>545</v>
      </c>
      <c r="B1" s="180"/>
      <c r="C1" s="180"/>
      <c r="D1" s="180"/>
      <c r="E1" s="180"/>
      <c r="F1" s="180"/>
      <c r="G1" s="180"/>
    </row>
    <row r="2" ht="27.75" customHeight="1" spans="1:7">
      <c r="A2" s="181" t="s">
        <v>334</v>
      </c>
      <c r="B2" s="181"/>
      <c r="C2" s="181"/>
      <c r="D2" s="181"/>
      <c r="E2" s="181" t="s">
        <v>335</v>
      </c>
      <c r="F2" s="181" t="s">
        <v>336</v>
      </c>
      <c r="G2" s="181" t="s">
        <v>546</v>
      </c>
    </row>
    <row r="3" ht="27.75" customHeight="1" spans="1:7">
      <c r="A3" s="181" t="s">
        <v>338</v>
      </c>
      <c r="B3" s="181"/>
      <c r="C3" s="181"/>
      <c r="D3" s="182" t="s">
        <v>339</v>
      </c>
      <c r="E3" s="181"/>
      <c r="F3" s="181"/>
      <c r="G3" s="181"/>
    </row>
    <row r="4" ht="25.5" customHeight="1" spans="1:7">
      <c r="A4" s="183" t="s">
        <v>547</v>
      </c>
      <c r="B4" s="183" t="s">
        <v>343</v>
      </c>
      <c r="C4" s="181" t="s">
        <v>344</v>
      </c>
      <c r="D4" s="184" t="s">
        <v>345</v>
      </c>
      <c r="E4" s="185" t="s">
        <v>346</v>
      </c>
      <c r="F4" s="185" t="s">
        <v>548</v>
      </c>
      <c r="G4" s="186">
        <f>G5-G7+G9</f>
        <v>0</v>
      </c>
    </row>
    <row r="5" ht="25.5" customHeight="1" spans="1:7">
      <c r="A5" s="181"/>
      <c r="B5" s="181"/>
      <c r="C5" s="181"/>
      <c r="D5" s="182" t="s">
        <v>549</v>
      </c>
      <c r="E5" s="181" t="s">
        <v>349</v>
      </c>
      <c r="F5" s="181" t="s">
        <v>550</v>
      </c>
      <c r="G5" s="186">
        <v>0</v>
      </c>
    </row>
    <row r="6" ht="25.5" customHeight="1" spans="1:7">
      <c r="A6" s="181"/>
      <c r="B6" s="181"/>
      <c r="C6" s="181"/>
      <c r="D6" s="182" t="s">
        <v>551</v>
      </c>
      <c r="E6" s="181" t="s">
        <v>352</v>
      </c>
      <c r="F6" s="181" t="s">
        <v>552</v>
      </c>
      <c r="G6" s="186">
        <v>0</v>
      </c>
    </row>
    <row r="7" ht="25.5" customHeight="1" spans="1:7">
      <c r="A7" s="181"/>
      <c r="B7" s="181"/>
      <c r="C7" s="181"/>
      <c r="D7" s="182" t="s">
        <v>553</v>
      </c>
      <c r="E7" s="181" t="s">
        <v>355</v>
      </c>
      <c r="F7" s="181" t="s">
        <v>554</v>
      </c>
      <c r="G7" s="187">
        <f>G8/0.75</f>
        <v>0</v>
      </c>
    </row>
    <row r="8" ht="25.5" customHeight="1" spans="1:7">
      <c r="A8" s="181"/>
      <c r="B8" s="181"/>
      <c r="C8" s="181"/>
      <c r="D8" s="182" t="s">
        <v>555</v>
      </c>
      <c r="E8" s="181" t="s">
        <v>357</v>
      </c>
      <c r="F8" s="181" t="s">
        <v>350</v>
      </c>
      <c r="G8" s="186">
        <v>0</v>
      </c>
    </row>
    <row r="9" ht="25.5" customHeight="1" spans="1:7">
      <c r="A9" s="181"/>
      <c r="B9" s="181"/>
      <c r="C9" s="181"/>
      <c r="D9" s="182" t="s">
        <v>556</v>
      </c>
      <c r="E9" s="181" t="s">
        <v>557</v>
      </c>
      <c r="F9" s="181" t="s">
        <v>558</v>
      </c>
      <c r="G9" s="187">
        <f>G10/0.75</f>
        <v>0</v>
      </c>
    </row>
    <row r="10" ht="25.5" customHeight="1" spans="1:7">
      <c r="A10" s="181"/>
      <c r="B10" s="181"/>
      <c r="C10" s="181"/>
      <c r="D10" s="182" t="s">
        <v>559</v>
      </c>
      <c r="E10" s="181" t="s">
        <v>560</v>
      </c>
      <c r="F10" s="181" t="s">
        <v>350</v>
      </c>
      <c r="G10" s="186">
        <v>0</v>
      </c>
    </row>
    <row r="11" ht="25.5" customHeight="1" spans="1:7">
      <c r="A11" s="181"/>
      <c r="B11" s="181"/>
      <c r="C11" s="181"/>
      <c r="D11" s="184" t="s">
        <v>561</v>
      </c>
      <c r="E11" s="185" t="s">
        <v>562</v>
      </c>
      <c r="F11" s="185" t="s">
        <v>563</v>
      </c>
      <c r="G11" s="187">
        <f>G5-G7/2+G9/2</f>
        <v>0</v>
      </c>
    </row>
    <row r="12" ht="25.5" customHeight="1" spans="1:7">
      <c r="A12" s="181"/>
      <c r="B12" s="181"/>
      <c r="C12" s="181" t="s">
        <v>359</v>
      </c>
      <c r="D12" s="188" t="s">
        <v>564</v>
      </c>
      <c r="E12" s="189" t="s">
        <v>361</v>
      </c>
      <c r="F12" s="189" t="s">
        <v>565</v>
      </c>
      <c r="G12" s="186">
        <v>0</v>
      </c>
    </row>
    <row r="13" ht="25.5" customHeight="1" spans="1:7">
      <c r="A13" s="181"/>
      <c r="B13" s="181"/>
      <c r="C13" s="181" t="s">
        <v>363</v>
      </c>
      <c r="D13" s="190" t="s">
        <v>363</v>
      </c>
      <c r="E13" s="191" t="s">
        <v>364</v>
      </c>
      <c r="F13" s="191" t="s">
        <v>566</v>
      </c>
      <c r="G13" s="187">
        <f>IF(G11=0,0,G12/G11*100-100)</f>
        <v>0</v>
      </c>
    </row>
    <row r="14" ht="25.5" customHeight="1" spans="1:7">
      <c r="A14" s="181"/>
      <c r="B14" s="183" t="s">
        <v>366</v>
      </c>
      <c r="C14" s="181" t="s">
        <v>344</v>
      </c>
      <c r="D14" s="182" t="s">
        <v>345</v>
      </c>
      <c r="E14" s="181" t="s">
        <v>367</v>
      </c>
      <c r="F14" s="181" t="s">
        <v>567</v>
      </c>
      <c r="G14" s="186">
        <f>G4-G15+G17</f>
        <v>0</v>
      </c>
    </row>
    <row r="15" ht="25.5" customHeight="1" spans="1:7">
      <c r="A15" s="181"/>
      <c r="B15" s="181"/>
      <c r="C15" s="181"/>
      <c r="D15" s="182" t="s">
        <v>568</v>
      </c>
      <c r="E15" s="181" t="s">
        <v>370</v>
      </c>
      <c r="F15" s="181" t="s">
        <v>569</v>
      </c>
      <c r="G15" s="186">
        <f>G4*G16/100</f>
        <v>0</v>
      </c>
    </row>
    <row r="16" ht="25.5" customHeight="1" spans="1:7">
      <c r="A16" s="181"/>
      <c r="B16" s="181"/>
      <c r="C16" s="181"/>
      <c r="D16" s="182" t="s">
        <v>570</v>
      </c>
      <c r="E16" s="181" t="s">
        <v>373</v>
      </c>
      <c r="F16" s="181" t="s">
        <v>571</v>
      </c>
      <c r="G16" s="187">
        <f>IF(G5=0,0,G7/G5*100)</f>
        <v>0</v>
      </c>
    </row>
    <row r="17" ht="25.5" customHeight="1" spans="1:7">
      <c r="A17" s="181"/>
      <c r="B17" s="181"/>
      <c r="C17" s="181"/>
      <c r="D17" s="182" t="s">
        <v>572</v>
      </c>
      <c r="E17" s="181" t="s">
        <v>573</v>
      </c>
      <c r="F17" s="181" t="s">
        <v>574</v>
      </c>
      <c r="G17" s="186">
        <f>(G18/100+1)*G9</f>
        <v>0</v>
      </c>
    </row>
    <row r="18" ht="25.5" customHeight="1" spans="1:7">
      <c r="A18" s="181"/>
      <c r="B18" s="181"/>
      <c r="C18" s="181"/>
      <c r="D18" s="182" t="s">
        <v>575</v>
      </c>
      <c r="E18" s="181" t="s">
        <v>576</v>
      </c>
      <c r="F18" s="181" t="s">
        <v>577</v>
      </c>
      <c r="G18" s="187">
        <f>IF(G19=0,0,G9/G19*100-100)</f>
        <v>0</v>
      </c>
    </row>
    <row r="19" ht="25.5" customHeight="1" spans="1:7">
      <c r="A19" s="181"/>
      <c r="B19" s="181"/>
      <c r="C19" s="181"/>
      <c r="D19" s="182" t="s">
        <v>578</v>
      </c>
      <c r="E19" s="181" t="s">
        <v>579</v>
      </c>
      <c r="F19" s="181" t="s">
        <v>454</v>
      </c>
      <c r="G19" s="186">
        <v>0</v>
      </c>
    </row>
    <row r="20" ht="25.5" customHeight="1" spans="1:7">
      <c r="A20" s="181"/>
      <c r="B20" s="181"/>
      <c r="C20" s="181"/>
      <c r="D20" s="184" t="s">
        <v>580</v>
      </c>
      <c r="E20" s="185" t="s">
        <v>581</v>
      </c>
      <c r="F20" s="185" t="s">
        <v>582</v>
      </c>
      <c r="G20" s="187">
        <f>G4-G15/2+G17/2</f>
        <v>0</v>
      </c>
    </row>
    <row r="21" ht="25.5" customHeight="1" spans="1:7">
      <c r="A21" s="181"/>
      <c r="B21" s="181"/>
      <c r="C21" s="181" t="s">
        <v>359</v>
      </c>
      <c r="D21" s="188" t="s">
        <v>583</v>
      </c>
      <c r="E21" s="189" t="s">
        <v>375</v>
      </c>
      <c r="F21" s="189" t="s">
        <v>565</v>
      </c>
      <c r="G21" s="186">
        <v>0</v>
      </c>
    </row>
    <row r="22" ht="25.5" customHeight="1" spans="1:7">
      <c r="A22" s="181"/>
      <c r="B22" s="181"/>
      <c r="C22" s="181" t="s">
        <v>363</v>
      </c>
      <c r="D22" s="190" t="s">
        <v>363</v>
      </c>
      <c r="E22" s="191" t="s">
        <v>376</v>
      </c>
      <c r="F22" s="191" t="s">
        <v>584</v>
      </c>
      <c r="G22" s="187">
        <f>IF(G20=0,0,G21/G20*100-100)</f>
        <v>0</v>
      </c>
    </row>
    <row r="23" ht="25.5" customHeight="1" spans="1:7">
      <c r="A23" s="192" t="s">
        <v>585</v>
      </c>
      <c r="B23" s="192" t="s">
        <v>343</v>
      </c>
      <c r="C23" s="193" t="s">
        <v>344</v>
      </c>
      <c r="D23" s="194" t="s">
        <v>345</v>
      </c>
      <c r="E23" s="195" t="s">
        <v>379</v>
      </c>
      <c r="F23" s="195" t="s">
        <v>586</v>
      </c>
      <c r="G23" s="196">
        <f>G24+G26</f>
        <v>0</v>
      </c>
    </row>
    <row r="24" ht="25.5" customHeight="1" spans="1:7">
      <c r="A24" s="197"/>
      <c r="B24" s="197"/>
      <c r="C24" s="197"/>
      <c r="D24" s="198" t="s">
        <v>587</v>
      </c>
      <c r="E24" s="197" t="s">
        <v>382</v>
      </c>
      <c r="F24" s="197" t="s">
        <v>588</v>
      </c>
      <c r="G24" s="199">
        <f>IF(G6=0,0,G25/G6/12)</f>
        <v>0</v>
      </c>
    </row>
    <row r="25" ht="25.5" customHeight="1" spans="1:7">
      <c r="A25" s="197"/>
      <c r="B25" s="197"/>
      <c r="C25" s="197"/>
      <c r="D25" s="198" t="s">
        <v>589</v>
      </c>
      <c r="E25" s="197" t="s">
        <v>384</v>
      </c>
      <c r="F25" s="197" t="s">
        <v>590</v>
      </c>
      <c r="G25" s="199">
        <v>0</v>
      </c>
    </row>
    <row r="26" ht="25.5" customHeight="1" spans="1:7">
      <c r="A26" s="197"/>
      <c r="B26" s="197"/>
      <c r="C26" s="197"/>
      <c r="D26" s="198" t="s">
        <v>591</v>
      </c>
      <c r="E26" s="197" t="s">
        <v>387</v>
      </c>
      <c r="F26" s="200" t="s">
        <v>592</v>
      </c>
      <c r="G26" s="201">
        <v>0</v>
      </c>
    </row>
    <row r="27" ht="25.5" customHeight="1" spans="1:7">
      <c r="A27" s="197"/>
      <c r="B27" s="197"/>
      <c r="C27" s="197" t="s">
        <v>359</v>
      </c>
      <c r="D27" s="202" t="s">
        <v>360</v>
      </c>
      <c r="E27" s="203" t="s">
        <v>390</v>
      </c>
      <c r="F27" s="203" t="s">
        <v>593</v>
      </c>
      <c r="G27" s="199">
        <f>IF(G12=0,0,G37/G12/12)</f>
        <v>0</v>
      </c>
    </row>
    <row r="28" ht="25.5" customHeight="1" spans="1:7">
      <c r="A28" s="197"/>
      <c r="B28" s="197"/>
      <c r="C28" s="197" t="s">
        <v>363</v>
      </c>
      <c r="D28" s="204" t="s">
        <v>363</v>
      </c>
      <c r="E28" s="205" t="s">
        <v>391</v>
      </c>
      <c r="F28" s="205" t="s">
        <v>392</v>
      </c>
      <c r="G28" s="199">
        <f>IF(G23=0,0,G27/G23*100-100)</f>
        <v>0</v>
      </c>
    </row>
    <row r="29" ht="25.5" customHeight="1" spans="1:7">
      <c r="A29" s="197"/>
      <c r="B29" s="206" t="s">
        <v>366</v>
      </c>
      <c r="C29" s="197" t="s">
        <v>344</v>
      </c>
      <c r="D29" s="207" t="s">
        <v>345</v>
      </c>
      <c r="E29" s="208" t="s">
        <v>393</v>
      </c>
      <c r="F29" s="208" t="s">
        <v>594</v>
      </c>
      <c r="G29" s="199">
        <f>G23*(1+G30/100)</f>
        <v>0</v>
      </c>
    </row>
    <row r="30" ht="36" customHeight="1" spans="1:7">
      <c r="A30" s="197"/>
      <c r="B30" s="197"/>
      <c r="C30" s="197"/>
      <c r="D30" s="198" t="s">
        <v>595</v>
      </c>
      <c r="E30" s="197" t="s">
        <v>396</v>
      </c>
      <c r="F30" s="209" t="s">
        <v>596</v>
      </c>
      <c r="G30" s="201">
        <f>IF(G43=0,0,5)</f>
        <v>0</v>
      </c>
    </row>
    <row r="31" ht="25.5" customHeight="1" spans="1:7">
      <c r="A31" s="197"/>
      <c r="B31" s="197"/>
      <c r="C31" s="197" t="s">
        <v>359</v>
      </c>
      <c r="D31" s="202" t="s">
        <v>360</v>
      </c>
      <c r="E31" s="203" t="s">
        <v>401</v>
      </c>
      <c r="F31" s="203" t="s">
        <v>597</v>
      </c>
      <c r="G31" s="199">
        <f>IF(G21=0,0,G43/G21/12)</f>
        <v>0</v>
      </c>
    </row>
    <row r="32" ht="25.5" customHeight="1" spans="1:7">
      <c r="A32" s="197"/>
      <c r="B32" s="197"/>
      <c r="C32" s="197" t="s">
        <v>363</v>
      </c>
      <c r="D32" s="204" t="s">
        <v>363</v>
      </c>
      <c r="E32" s="205" t="s">
        <v>402</v>
      </c>
      <c r="F32" s="205" t="s">
        <v>403</v>
      </c>
      <c r="G32" s="199">
        <f>IF(G29=0,0,G31/G29*100-100)</f>
        <v>0</v>
      </c>
    </row>
    <row r="33" ht="25.5" customHeight="1" spans="1:7">
      <c r="A33" s="206" t="s">
        <v>598</v>
      </c>
      <c r="B33" s="206" t="s">
        <v>343</v>
      </c>
      <c r="C33" s="197" t="s">
        <v>344</v>
      </c>
      <c r="D33" s="207" t="s">
        <v>345</v>
      </c>
      <c r="E33" s="208" t="s">
        <v>405</v>
      </c>
      <c r="F33" s="208" t="s">
        <v>599</v>
      </c>
      <c r="G33" s="199">
        <f>G34-G35+G36</f>
        <v>0</v>
      </c>
    </row>
    <row r="34" ht="25.5" customHeight="1" spans="1:7">
      <c r="A34" s="197"/>
      <c r="B34" s="197"/>
      <c r="C34" s="197"/>
      <c r="D34" s="198" t="s">
        <v>600</v>
      </c>
      <c r="E34" s="197" t="s">
        <v>601</v>
      </c>
      <c r="F34" s="197" t="s">
        <v>602</v>
      </c>
      <c r="G34" s="199">
        <f>G5*G23*12</f>
        <v>0</v>
      </c>
    </row>
    <row r="35" ht="25.5" customHeight="1" spans="1:7">
      <c r="A35" s="197"/>
      <c r="B35" s="197"/>
      <c r="C35" s="197"/>
      <c r="D35" s="198" t="s">
        <v>603</v>
      </c>
      <c r="E35" s="197" t="s">
        <v>604</v>
      </c>
      <c r="F35" s="197" t="s">
        <v>605</v>
      </c>
      <c r="G35" s="199">
        <f>G7*G23*6</f>
        <v>0</v>
      </c>
    </row>
    <row r="36" ht="25.5" customHeight="1" spans="1:7">
      <c r="A36" s="197"/>
      <c r="B36" s="197"/>
      <c r="C36" s="197"/>
      <c r="D36" s="198" t="s">
        <v>606</v>
      </c>
      <c r="E36" s="197" t="s">
        <v>607</v>
      </c>
      <c r="F36" s="197" t="s">
        <v>608</v>
      </c>
      <c r="G36" s="199">
        <f>G9*G23*6</f>
        <v>0</v>
      </c>
    </row>
    <row r="37" ht="25.5" customHeight="1" spans="1:7">
      <c r="A37" s="197"/>
      <c r="B37" s="197"/>
      <c r="C37" s="197" t="s">
        <v>359</v>
      </c>
      <c r="D37" s="202" t="s">
        <v>609</v>
      </c>
      <c r="E37" s="203" t="s">
        <v>407</v>
      </c>
      <c r="F37" s="203" t="s">
        <v>610</v>
      </c>
      <c r="G37" s="199">
        <v>0</v>
      </c>
    </row>
    <row r="38" ht="25.5" customHeight="1" spans="1:7">
      <c r="A38" s="197"/>
      <c r="B38" s="197"/>
      <c r="C38" s="197" t="s">
        <v>363</v>
      </c>
      <c r="D38" s="204" t="s">
        <v>363</v>
      </c>
      <c r="E38" s="205" t="s">
        <v>409</v>
      </c>
      <c r="F38" s="205" t="s">
        <v>410</v>
      </c>
      <c r="G38" s="199">
        <f>IF(G33=0,0,G37/G33*100-100)</f>
        <v>0</v>
      </c>
    </row>
    <row r="39" ht="25.5" customHeight="1" spans="1:7">
      <c r="A39" s="197"/>
      <c r="B39" s="206" t="s">
        <v>366</v>
      </c>
      <c r="C39" s="197" t="s">
        <v>344</v>
      </c>
      <c r="D39" s="207" t="s">
        <v>345</v>
      </c>
      <c r="E39" s="208" t="s">
        <v>411</v>
      </c>
      <c r="F39" s="208" t="s">
        <v>611</v>
      </c>
      <c r="G39" s="199">
        <f>G40-G41+G42</f>
        <v>0</v>
      </c>
    </row>
    <row r="40" ht="25.5" customHeight="1" spans="1:7">
      <c r="A40" s="197"/>
      <c r="B40" s="197"/>
      <c r="C40" s="197"/>
      <c r="D40" s="198" t="s">
        <v>612</v>
      </c>
      <c r="E40" s="197" t="s">
        <v>613</v>
      </c>
      <c r="F40" s="197" t="s">
        <v>614</v>
      </c>
      <c r="G40" s="199">
        <f>G4*G29*12</f>
        <v>0</v>
      </c>
    </row>
    <row r="41" ht="25.5" customHeight="1" spans="1:7">
      <c r="A41" s="197"/>
      <c r="B41" s="197"/>
      <c r="C41" s="197"/>
      <c r="D41" s="198" t="s">
        <v>615</v>
      </c>
      <c r="E41" s="197" t="s">
        <v>616</v>
      </c>
      <c r="F41" s="197" t="s">
        <v>617</v>
      </c>
      <c r="G41" s="199">
        <f>G15*G29*6</f>
        <v>0</v>
      </c>
    </row>
    <row r="42" ht="25.5" customHeight="1" spans="1:7">
      <c r="A42" s="197"/>
      <c r="B42" s="197"/>
      <c r="C42" s="197"/>
      <c r="D42" s="198" t="s">
        <v>618</v>
      </c>
      <c r="E42" s="197" t="s">
        <v>619</v>
      </c>
      <c r="F42" s="197" t="s">
        <v>620</v>
      </c>
      <c r="G42" s="199">
        <f>G17*G29*6</f>
        <v>0</v>
      </c>
    </row>
    <row r="43" ht="25.5" customHeight="1" spans="1:7">
      <c r="A43" s="197"/>
      <c r="B43" s="197"/>
      <c r="C43" s="197" t="s">
        <v>359</v>
      </c>
      <c r="D43" s="202" t="s">
        <v>609</v>
      </c>
      <c r="E43" s="203" t="s">
        <v>413</v>
      </c>
      <c r="F43" s="203" t="s">
        <v>610</v>
      </c>
      <c r="G43" s="199">
        <v>0</v>
      </c>
    </row>
    <row r="44" ht="25.5" customHeight="1" spans="1:7">
      <c r="A44" s="197"/>
      <c r="B44" s="197"/>
      <c r="C44" s="197" t="s">
        <v>363</v>
      </c>
      <c r="D44" s="204" t="s">
        <v>363</v>
      </c>
      <c r="E44" s="205" t="s">
        <v>415</v>
      </c>
      <c r="F44" s="205" t="s">
        <v>416</v>
      </c>
      <c r="G44" s="199">
        <f>IF(G39=0,0,G43/G39*100-100)</f>
        <v>0</v>
      </c>
    </row>
  </sheetData>
  <mergeCells count="21">
    <mergeCell ref="A1:G1"/>
    <mergeCell ref="A2:D2"/>
    <mergeCell ref="A3:C3"/>
    <mergeCell ref="A4:A22"/>
    <mergeCell ref="A23:A32"/>
    <mergeCell ref="A33:A44"/>
    <mergeCell ref="B4:B13"/>
    <mergeCell ref="B14:B22"/>
    <mergeCell ref="B23:B28"/>
    <mergeCell ref="B29:B32"/>
    <mergeCell ref="B33:B38"/>
    <mergeCell ref="B39:B44"/>
    <mergeCell ref="C4:C11"/>
    <mergeCell ref="C14:C20"/>
    <mergeCell ref="C23:C26"/>
    <mergeCell ref="C29:C30"/>
    <mergeCell ref="C33:C36"/>
    <mergeCell ref="C39:C42"/>
    <mergeCell ref="E2:E3"/>
    <mergeCell ref="F2:F3"/>
    <mergeCell ref="G2:G3"/>
  </mergeCells>
  <printOptions horizontalCentered="1"/>
  <pageMargins left="1.18055555555556" right="1.18055555555556" top="1.18055555555556" bottom="1.18055555555556" header="0.511805555555556" footer="0.511805555555556"/>
  <pageSetup paperSize="9" scale="85" orientation="landscape" errors="blank"/>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139"/>
  <sheetViews>
    <sheetView workbookViewId="0">
      <pane topLeftCell="A12" activePane="bottomRight" state="frozen"/>
      <selection activeCell="A1" sqref="A1"/>
    </sheetView>
  </sheetViews>
  <sheetFormatPr defaultColWidth="8" defaultRowHeight="15"/>
  <cols>
    <col min="1" max="1" width="37.4285714285714" style="1"/>
    <col min="2" max="2" width="17.7809523809524" style="1"/>
    <col min="3" max="3" width="36.1428571428571" style="1"/>
    <col min="4" max="4" width="25.3809523809524" style="1"/>
    <col min="5" max="5" width="5.44761904761905" style="1"/>
    <col min="6" max="6" width="8.74285714285714" style="1"/>
    <col min="7" max="7" width="8.31428571428572" style="1"/>
    <col min="8" max="8" width="6.44761904761905" style="1"/>
    <col min="9" max="9" width="49.3333333333333" style="1"/>
  </cols>
  <sheetData>
    <row r="1" ht="36.75" customHeight="1" spans="1:9">
      <c r="A1" s="32" t="s">
        <v>621</v>
      </c>
      <c r="B1" s="147"/>
      <c r="C1" s="32"/>
      <c r="D1" s="32"/>
      <c r="E1" s="32"/>
      <c r="F1" s="32"/>
      <c r="G1" s="32"/>
      <c r="H1" s="118"/>
      <c r="I1" s="32"/>
    </row>
    <row r="2" ht="21.75" customHeight="1" spans="1:9">
      <c r="A2" s="148" t="s">
        <v>622</v>
      </c>
      <c r="B2" s="147"/>
      <c r="C2" s="148"/>
      <c r="D2" s="148"/>
      <c r="E2" s="148"/>
      <c r="F2" s="148"/>
      <c r="G2" s="148"/>
      <c r="H2" s="118"/>
      <c r="I2" s="148"/>
    </row>
    <row r="3" ht="21.75" customHeight="1" spans="1:9">
      <c r="A3" s="119" t="s">
        <v>49</v>
      </c>
      <c r="B3" s="149"/>
      <c r="C3" s="150"/>
      <c r="D3" s="150"/>
      <c r="E3" s="150"/>
      <c r="F3" s="150"/>
      <c r="G3" s="150"/>
      <c r="H3" s="120"/>
      <c r="I3" s="150" t="s">
        <v>623</v>
      </c>
    </row>
    <row r="4" ht="21.75" customHeight="1" spans="1:9">
      <c r="A4" s="121" t="s">
        <v>338</v>
      </c>
      <c r="B4" s="121" t="s">
        <v>624</v>
      </c>
      <c r="C4" s="121" t="s">
        <v>625</v>
      </c>
      <c r="D4" s="121" t="s">
        <v>626</v>
      </c>
      <c r="E4" s="122" t="s">
        <v>627</v>
      </c>
      <c r="F4" s="121" t="s">
        <v>628</v>
      </c>
      <c r="G4" s="121"/>
      <c r="H4" s="122" t="s">
        <v>629</v>
      </c>
      <c r="I4" s="121" t="s">
        <v>630</v>
      </c>
    </row>
    <row r="5" ht="21.75" customHeight="1" spans="1:9">
      <c r="A5" s="121"/>
      <c r="B5" s="121"/>
      <c r="C5" s="121"/>
      <c r="D5" s="121"/>
      <c r="E5" s="121"/>
      <c r="F5" s="121" t="s">
        <v>631</v>
      </c>
      <c r="G5" s="121" t="s">
        <v>632</v>
      </c>
      <c r="H5" s="121"/>
      <c r="I5" s="121"/>
    </row>
    <row r="6" ht="21.75" customHeight="1" spans="1:9">
      <c r="A6" s="124" t="s">
        <v>633</v>
      </c>
      <c r="B6" s="151"/>
      <c r="C6" s="124"/>
      <c r="D6" s="124"/>
      <c r="E6" s="124"/>
      <c r="F6" s="124"/>
      <c r="G6" s="124"/>
      <c r="H6" s="152"/>
      <c r="I6" s="124"/>
    </row>
    <row r="7" ht="21.75" customHeight="1" spans="1:9">
      <c r="A7" s="153" t="s">
        <v>634</v>
      </c>
      <c r="B7" s="154" t="s">
        <v>635</v>
      </c>
      <c r="C7" s="128" t="s">
        <v>636</v>
      </c>
      <c r="D7" s="129">
        <v>0</v>
      </c>
      <c r="E7" s="155"/>
      <c r="F7" s="131"/>
      <c r="G7" s="131"/>
      <c r="H7" s="132"/>
      <c r="I7" s="139"/>
    </row>
    <row r="8" ht="21.75" customHeight="1" spans="1:9">
      <c r="A8" s="153"/>
      <c r="B8" s="156"/>
      <c r="C8" s="128" t="s">
        <v>637</v>
      </c>
      <c r="D8" s="129">
        <v>0</v>
      </c>
      <c r="E8" s="130"/>
      <c r="F8" s="131"/>
      <c r="G8" s="131"/>
      <c r="H8" s="132"/>
      <c r="I8" s="139"/>
    </row>
    <row r="9" ht="21.75" customHeight="1" spans="1:9">
      <c r="A9" s="153"/>
      <c r="B9" s="156"/>
      <c r="C9" s="128" t="s">
        <v>638</v>
      </c>
      <c r="D9" s="129">
        <f>D8-D7</f>
        <v>0</v>
      </c>
      <c r="E9" s="130" t="s">
        <v>639</v>
      </c>
      <c r="F9" s="136">
        <v>0</v>
      </c>
      <c r="G9" s="136">
        <v>0</v>
      </c>
      <c r="H9" s="134" t="s">
        <v>640</v>
      </c>
      <c r="I9" s="139" t="s">
        <v>641</v>
      </c>
    </row>
    <row r="10" ht="21.75" customHeight="1" spans="1:9">
      <c r="A10" s="153" t="s">
        <v>642</v>
      </c>
      <c r="B10" s="154" t="s">
        <v>643</v>
      </c>
      <c r="C10" s="128" t="s">
        <v>644</v>
      </c>
      <c r="D10" s="129">
        <v>0</v>
      </c>
      <c r="E10" s="155"/>
      <c r="F10" s="131"/>
      <c r="G10" s="131"/>
      <c r="H10" s="132"/>
      <c r="I10" s="139"/>
    </row>
    <row r="11" ht="21.75" customHeight="1" spans="1:9">
      <c r="A11" s="153"/>
      <c r="B11" s="156"/>
      <c r="C11" s="128" t="s">
        <v>645</v>
      </c>
      <c r="D11" s="157">
        <v>0</v>
      </c>
      <c r="E11" s="130"/>
      <c r="F11" s="131"/>
      <c r="G11" s="131"/>
      <c r="H11" s="132"/>
      <c r="I11" s="139"/>
    </row>
    <row r="12" ht="21.75" customHeight="1" spans="1:9">
      <c r="A12" s="153"/>
      <c r="B12" s="156"/>
      <c r="C12" s="128" t="s">
        <v>638</v>
      </c>
      <c r="D12" s="129">
        <f>D11-D10</f>
        <v>0</v>
      </c>
      <c r="E12" s="130" t="s">
        <v>639</v>
      </c>
      <c r="F12" s="136">
        <v>0</v>
      </c>
      <c r="G12" s="136">
        <v>0</v>
      </c>
      <c r="H12" s="134" t="s">
        <v>640</v>
      </c>
      <c r="I12" s="139" t="s">
        <v>641</v>
      </c>
    </row>
    <row r="13" ht="21.75" customHeight="1" spans="1:9">
      <c r="A13" s="153" t="s">
        <v>646</v>
      </c>
      <c r="B13" s="154" t="s">
        <v>647</v>
      </c>
      <c r="C13" s="128" t="s">
        <v>644</v>
      </c>
      <c r="D13" s="129">
        <v>0</v>
      </c>
      <c r="E13" s="155"/>
      <c r="F13" s="131"/>
      <c r="G13" s="131"/>
      <c r="H13" s="132"/>
      <c r="I13" s="139"/>
    </row>
    <row r="14" ht="21.75" customHeight="1" spans="1:9">
      <c r="A14" s="153"/>
      <c r="B14" s="156"/>
      <c r="C14" s="128" t="s">
        <v>648</v>
      </c>
      <c r="D14" s="157">
        <v>0</v>
      </c>
      <c r="E14" s="130"/>
      <c r="F14" s="131"/>
      <c r="G14" s="131"/>
      <c r="H14" s="132"/>
      <c r="I14" s="139"/>
    </row>
    <row r="15" ht="21.75" customHeight="1" spans="1:9">
      <c r="A15" s="153"/>
      <c r="B15" s="156"/>
      <c r="C15" s="128" t="s">
        <v>638</v>
      </c>
      <c r="D15" s="129">
        <f>D14-D13</f>
        <v>0</v>
      </c>
      <c r="E15" s="130" t="s">
        <v>639</v>
      </c>
      <c r="F15" s="136">
        <v>0</v>
      </c>
      <c r="G15" s="136">
        <v>0</v>
      </c>
      <c r="H15" s="134" t="s">
        <v>640</v>
      </c>
      <c r="I15" s="139" t="s">
        <v>641</v>
      </c>
    </row>
    <row r="16" ht="21.75" customHeight="1" spans="1:9">
      <c r="A16" s="153" t="s">
        <v>649</v>
      </c>
      <c r="B16" s="154" t="s">
        <v>650</v>
      </c>
      <c r="C16" s="128" t="s">
        <v>644</v>
      </c>
      <c r="D16" s="129">
        <v>0</v>
      </c>
      <c r="E16" s="155"/>
      <c r="F16" s="131"/>
      <c r="G16" s="131"/>
      <c r="H16" s="132"/>
      <c r="I16" s="139"/>
    </row>
    <row r="17" ht="21.75" customHeight="1" spans="1:9">
      <c r="A17" s="153"/>
      <c r="B17" s="156"/>
      <c r="C17" s="128" t="s">
        <v>651</v>
      </c>
      <c r="D17" s="157">
        <v>0</v>
      </c>
      <c r="E17" s="130"/>
      <c r="F17" s="131"/>
      <c r="G17" s="131"/>
      <c r="H17" s="132"/>
      <c r="I17" s="139"/>
    </row>
    <row r="18" ht="21.75" customHeight="1" spans="1:9">
      <c r="A18" s="153"/>
      <c r="B18" s="156"/>
      <c r="C18" s="128" t="s">
        <v>638</v>
      </c>
      <c r="D18" s="129">
        <f>D17-D16</f>
        <v>0</v>
      </c>
      <c r="E18" s="130" t="s">
        <v>639</v>
      </c>
      <c r="F18" s="136">
        <v>0</v>
      </c>
      <c r="G18" s="136">
        <v>0</v>
      </c>
      <c r="H18" s="134" t="s">
        <v>640</v>
      </c>
      <c r="I18" s="139" t="s">
        <v>641</v>
      </c>
    </row>
    <row r="19" ht="21.75" customHeight="1" spans="1:9">
      <c r="A19" s="153" t="s">
        <v>652</v>
      </c>
      <c r="B19" s="154" t="s">
        <v>653</v>
      </c>
      <c r="C19" s="128" t="s">
        <v>644</v>
      </c>
      <c r="D19" s="129">
        <v>0</v>
      </c>
      <c r="E19" s="155"/>
      <c r="F19" s="131"/>
      <c r="G19" s="131"/>
      <c r="H19" s="132"/>
      <c r="I19" s="139"/>
    </row>
    <row r="20" ht="21.75" customHeight="1" spans="1:9">
      <c r="A20" s="153"/>
      <c r="B20" s="156"/>
      <c r="C20" s="128" t="s">
        <v>654</v>
      </c>
      <c r="D20" s="157">
        <v>0</v>
      </c>
      <c r="E20" s="155"/>
      <c r="F20" s="155"/>
      <c r="G20" s="131"/>
      <c r="H20" s="132"/>
      <c r="I20" s="132"/>
    </row>
    <row r="21" ht="21.75" customHeight="1" spans="1:9">
      <c r="A21" s="153"/>
      <c r="B21" s="156"/>
      <c r="C21" s="128" t="s">
        <v>638</v>
      </c>
      <c r="D21" s="129">
        <f>D20-D19</f>
        <v>0</v>
      </c>
      <c r="E21" s="130" t="s">
        <v>639</v>
      </c>
      <c r="F21" s="158">
        <v>0</v>
      </c>
      <c r="G21" s="158">
        <v>0</v>
      </c>
      <c r="H21" s="134" t="s">
        <v>640</v>
      </c>
      <c r="I21" s="139" t="s">
        <v>641</v>
      </c>
    </row>
    <row r="22" ht="21.75" customHeight="1" spans="1:9">
      <c r="A22" s="153" t="s">
        <v>655</v>
      </c>
      <c r="B22" s="154" t="s">
        <v>656</v>
      </c>
      <c r="C22" s="128" t="s">
        <v>657</v>
      </c>
      <c r="D22" s="129">
        <v>0</v>
      </c>
      <c r="E22" s="155"/>
      <c r="F22" s="130"/>
      <c r="G22" s="136"/>
      <c r="H22" s="132"/>
      <c r="I22" s="134"/>
    </row>
    <row r="23" ht="21.75" customHeight="1" spans="1:9">
      <c r="A23" s="153"/>
      <c r="B23" s="156"/>
      <c r="C23" s="128" t="s">
        <v>658</v>
      </c>
      <c r="D23" s="129">
        <v>0</v>
      </c>
      <c r="E23" s="130"/>
      <c r="F23" s="131"/>
      <c r="G23" s="131"/>
      <c r="H23" s="132"/>
      <c r="I23" s="139"/>
    </row>
    <row r="24" ht="21.75" customHeight="1" spans="1:9">
      <c r="A24" s="153"/>
      <c r="B24" s="156"/>
      <c r="C24" s="128" t="s">
        <v>638</v>
      </c>
      <c r="D24" s="129">
        <f>D23-D22</f>
        <v>0</v>
      </c>
      <c r="E24" s="130" t="s">
        <v>639</v>
      </c>
      <c r="F24" s="136">
        <v>0</v>
      </c>
      <c r="G24" s="136">
        <v>0</v>
      </c>
      <c r="H24" s="134" t="s">
        <v>640</v>
      </c>
      <c r="I24" s="139" t="s">
        <v>641</v>
      </c>
    </row>
    <row r="25" ht="21.75" customHeight="1" spans="1:9">
      <c r="A25" s="124" t="s">
        <v>659</v>
      </c>
      <c r="B25" s="151"/>
      <c r="C25" s="124"/>
      <c r="D25" s="124"/>
      <c r="E25" s="124"/>
      <c r="F25" s="124"/>
      <c r="G25" s="124"/>
      <c r="H25" s="152"/>
      <c r="I25" s="124"/>
    </row>
    <row r="26" ht="21.75" customHeight="1" spans="1:9">
      <c r="A26" s="153" t="s">
        <v>660</v>
      </c>
      <c r="B26" s="159" t="s">
        <v>661</v>
      </c>
      <c r="C26" s="128" t="s">
        <v>662</v>
      </c>
      <c r="D26" s="129">
        <v>0</v>
      </c>
      <c r="E26" s="130"/>
      <c r="F26" s="131"/>
      <c r="G26" s="131"/>
      <c r="H26" s="132"/>
      <c r="I26" s="139"/>
    </row>
    <row r="27" ht="21.75" customHeight="1" spans="1:9">
      <c r="A27" s="153"/>
      <c r="B27" s="156"/>
      <c r="C27" s="128" t="s">
        <v>644</v>
      </c>
      <c r="D27" s="129">
        <v>0</v>
      </c>
      <c r="E27" s="130"/>
      <c r="F27" s="131"/>
      <c r="G27" s="131"/>
      <c r="H27" s="132"/>
      <c r="I27" s="139"/>
    </row>
    <row r="28" ht="21.75" customHeight="1" spans="1:9">
      <c r="A28" s="153"/>
      <c r="B28" s="156"/>
      <c r="C28" s="128" t="s">
        <v>663</v>
      </c>
      <c r="D28" s="129">
        <f>IF(D26=0,0,D27/D26)*100</f>
        <v>0</v>
      </c>
      <c r="E28" s="130" t="s">
        <v>639</v>
      </c>
      <c r="F28" s="131" t="s">
        <v>664</v>
      </c>
      <c r="G28" s="131" t="s">
        <v>665</v>
      </c>
      <c r="H28" s="134" t="s">
        <v>640</v>
      </c>
      <c r="I28" s="139" t="s">
        <v>666</v>
      </c>
    </row>
    <row r="29" ht="21.75" customHeight="1" spans="1:9">
      <c r="A29" s="153" t="s">
        <v>667</v>
      </c>
      <c r="B29" s="159" t="s">
        <v>661</v>
      </c>
      <c r="C29" s="128" t="s">
        <v>662</v>
      </c>
      <c r="D29" s="129">
        <v>0</v>
      </c>
      <c r="E29" s="130"/>
      <c r="F29" s="131"/>
      <c r="G29" s="131"/>
      <c r="H29" s="132"/>
      <c r="I29" s="139"/>
    </row>
    <row r="30" ht="21.75" customHeight="1" spans="1:9">
      <c r="A30" s="153"/>
      <c r="B30" s="156"/>
      <c r="C30" s="128" t="s">
        <v>644</v>
      </c>
      <c r="D30" s="129">
        <v>0</v>
      </c>
      <c r="E30" s="130"/>
      <c r="F30" s="131"/>
      <c r="G30" s="131"/>
      <c r="H30" s="132"/>
      <c r="I30" s="139"/>
    </row>
    <row r="31" ht="21.75" customHeight="1" spans="1:9">
      <c r="A31" s="153"/>
      <c r="B31" s="156"/>
      <c r="C31" s="128" t="s">
        <v>663</v>
      </c>
      <c r="D31" s="129">
        <f>IF(D29=0,0,D30/D29)*100</f>
        <v>0</v>
      </c>
      <c r="E31" s="130" t="s">
        <v>639</v>
      </c>
      <c r="F31" s="131" t="s">
        <v>664</v>
      </c>
      <c r="G31" s="131" t="s">
        <v>665</v>
      </c>
      <c r="H31" s="134" t="s">
        <v>640</v>
      </c>
      <c r="I31" s="139" t="s">
        <v>666</v>
      </c>
    </row>
    <row r="32" ht="21.75" customHeight="1" spans="1:9">
      <c r="A32" s="153" t="s">
        <v>668</v>
      </c>
      <c r="B32" s="159" t="s">
        <v>661</v>
      </c>
      <c r="C32" s="128" t="s">
        <v>662</v>
      </c>
      <c r="D32" s="129">
        <v>0</v>
      </c>
      <c r="E32" s="130"/>
      <c r="F32" s="131"/>
      <c r="G32" s="131"/>
      <c r="H32" s="132"/>
      <c r="I32" s="139"/>
    </row>
    <row r="33" ht="21.75" customHeight="1" spans="1:9">
      <c r="A33" s="153"/>
      <c r="B33" s="156"/>
      <c r="C33" s="128" t="s">
        <v>644</v>
      </c>
      <c r="D33" s="129">
        <v>0</v>
      </c>
      <c r="E33" s="130"/>
      <c r="F33" s="131"/>
      <c r="G33" s="131"/>
      <c r="H33" s="132"/>
      <c r="I33" s="139"/>
    </row>
    <row r="34" ht="21.75" customHeight="1" spans="1:9">
      <c r="A34" s="153"/>
      <c r="B34" s="156"/>
      <c r="C34" s="128" t="s">
        <v>663</v>
      </c>
      <c r="D34" s="129">
        <f>IF(D32=0,0,D33/D32)*100</f>
        <v>0</v>
      </c>
      <c r="E34" s="130" t="s">
        <v>639</v>
      </c>
      <c r="F34" s="131" t="s">
        <v>664</v>
      </c>
      <c r="G34" s="131" t="s">
        <v>665</v>
      </c>
      <c r="H34" s="134" t="s">
        <v>640</v>
      </c>
      <c r="I34" s="139" t="s">
        <v>666</v>
      </c>
    </row>
    <row r="35" ht="21.75" customHeight="1" spans="1:9">
      <c r="A35" s="153" t="s">
        <v>669</v>
      </c>
      <c r="B35" s="159" t="s">
        <v>661</v>
      </c>
      <c r="C35" s="128" t="s">
        <v>662</v>
      </c>
      <c r="D35" s="129">
        <v>0</v>
      </c>
      <c r="E35" s="130"/>
      <c r="F35" s="131"/>
      <c r="G35" s="131"/>
      <c r="H35" s="132"/>
      <c r="I35" s="139"/>
    </row>
    <row r="36" ht="21.75" customHeight="1" spans="1:9">
      <c r="A36" s="153"/>
      <c r="B36" s="156"/>
      <c r="C36" s="128" t="s">
        <v>644</v>
      </c>
      <c r="D36" s="129">
        <v>0</v>
      </c>
      <c r="E36" s="130"/>
      <c r="F36" s="131"/>
      <c r="G36" s="131"/>
      <c r="H36" s="132"/>
      <c r="I36" s="139"/>
    </row>
    <row r="37" ht="21.75" customHeight="1" spans="1:9">
      <c r="A37" s="153"/>
      <c r="B37" s="156"/>
      <c r="C37" s="128" t="s">
        <v>663</v>
      </c>
      <c r="D37" s="129">
        <f>IF(D35=0,0,D36/D35)*100</f>
        <v>0</v>
      </c>
      <c r="E37" s="130" t="s">
        <v>639</v>
      </c>
      <c r="F37" s="131" t="s">
        <v>664</v>
      </c>
      <c r="G37" s="131" t="s">
        <v>665</v>
      </c>
      <c r="H37" s="134" t="s">
        <v>640</v>
      </c>
      <c r="I37" s="139" t="s">
        <v>666</v>
      </c>
    </row>
    <row r="38" ht="21.75" customHeight="1" spans="1:9">
      <c r="A38" s="124" t="s">
        <v>670</v>
      </c>
      <c r="B38" s="151"/>
      <c r="C38" s="124"/>
      <c r="D38" s="124"/>
      <c r="E38" s="124"/>
      <c r="F38" s="124"/>
      <c r="G38" s="124"/>
      <c r="H38" s="152"/>
      <c r="I38" s="124"/>
    </row>
    <row r="39" ht="21.75" customHeight="1" spans="1:9">
      <c r="A39" s="153" t="s">
        <v>671</v>
      </c>
      <c r="B39" s="159" t="s">
        <v>661</v>
      </c>
      <c r="C39" s="128" t="s">
        <v>672</v>
      </c>
      <c r="D39" s="129">
        <v>0</v>
      </c>
      <c r="E39" s="130"/>
      <c r="F39" s="131"/>
      <c r="G39" s="131"/>
      <c r="H39" s="132"/>
      <c r="I39" s="139"/>
    </row>
    <row r="40" ht="21.75" customHeight="1" spans="1:9">
      <c r="A40" s="153"/>
      <c r="B40" s="156"/>
      <c r="C40" s="128" t="s">
        <v>644</v>
      </c>
      <c r="D40" s="129">
        <v>0</v>
      </c>
      <c r="E40" s="130"/>
      <c r="F40" s="131"/>
      <c r="G40" s="131"/>
      <c r="H40" s="132"/>
      <c r="I40" s="139"/>
    </row>
    <row r="41" ht="21.75" customHeight="1" spans="1:9">
      <c r="A41" s="153"/>
      <c r="B41" s="156"/>
      <c r="C41" s="128" t="s">
        <v>673</v>
      </c>
      <c r="D41" s="129">
        <f>IF(D40=0,0,D39/D40)*100</f>
        <v>0</v>
      </c>
      <c r="E41" s="130" t="s">
        <v>639</v>
      </c>
      <c r="F41" s="131" t="s">
        <v>674</v>
      </c>
      <c r="G41" s="131" t="s">
        <v>675</v>
      </c>
      <c r="H41" s="134" t="s">
        <v>640</v>
      </c>
      <c r="I41" s="139" t="s">
        <v>641</v>
      </c>
    </row>
    <row r="42" ht="21.75" customHeight="1" spans="1:9">
      <c r="A42" s="153" t="s">
        <v>676</v>
      </c>
      <c r="B42" s="159" t="s">
        <v>661</v>
      </c>
      <c r="C42" s="128" t="s">
        <v>672</v>
      </c>
      <c r="D42" s="129">
        <v>0</v>
      </c>
      <c r="E42" s="130"/>
      <c r="F42" s="131"/>
      <c r="G42" s="131"/>
      <c r="H42" s="132"/>
      <c r="I42" s="139"/>
    </row>
    <row r="43" ht="21.75" customHeight="1" spans="1:9">
      <c r="A43" s="153"/>
      <c r="B43" s="156"/>
      <c r="C43" s="128" t="s">
        <v>343</v>
      </c>
      <c r="D43" s="129">
        <v>0</v>
      </c>
      <c r="E43" s="130"/>
      <c r="F43" s="131"/>
      <c r="G43" s="131"/>
      <c r="H43" s="132"/>
      <c r="I43" s="139"/>
    </row>
    <row r="44" ht="21.75" customHeight="1" spans="1:9">
      <c r="A44" s="153"/>
      <c r="B44" s="156"/>
      <c r="C44" s="128" t="s">
        <v>673</v>
      </c>
      <c r="D44" s="129">
        <f>IF(D43=0,0,D42/D43)*100</f>
        <v>0</v>
      </c>
      <c r="E44" s="130" t="s">
        <v>639</v>
      </c>
      <c r="F44" s="131" t="s">
        <v>677</v>
      </c>
      <c r="G44" s="131" t="s">
        <v>678</v>
      </c>
      <c r="H44" s="134" t="s">
        <v>640</v>
      </c>
      <c r="I44" s="139" t="s">
        <v>641</v>
      </c>
    </row>
    <row r="45" ht="21.75" customHeight="1" spans="1:9">
      <c r="A45" s="153" t="s">
        <v>679</v>
      </c>
      <c r="B45" s="159" t="s">
        <v>661</v>
      </c>
      <c r="C45" s="128" t="s">
        <v>672</v>
      </c>
      <c r="D45" s="129">
        <v>0</v>
      </c>
      <c r="E45" s="130"/>
      <c r="F45" s="131"/>
      <c r="G45" s="131"/>
      <c r="H45" s="132"/>
      <c r="I45" s="139"/>
    </row>
    <row r="46" ht="21.75" customHeight="1" spans="1:9">
      <c r="A46" s="153"/>
      <c r="B46" s="156"/>
      <c r="C46" s="128" t="s">
        <v>644</v>
      </c>
      <c r="D46" s="129">
        <v>0</v>
      </c>
      <c r="E46" s="130"/>
      <c r="F46" s="131"/>
      <c r="G46" s="131"/>
      <c r="H46" s="132"/>
      <c r="I46" s="139"/>
    </row>
    <row r="47" ht="21.75" customHeight="1" spans="1:9">
      <c r="A47" s="153"/>
      <c r="B47" s="156"/>
      <c r="C47" s="128" t="s">
        <v>673</v>
      </c>
      <c r="D47" s="129">
        <f>IF(D46=0,0,D45/D46)*100</f>
        <v>0</v>
      </c>
      <c r="E47" s="130" t="s">
        <v>639</v>
      </c>
      <c r="F47" s="131" t="s">
        <v>674</v>
      </c>
      <c r="G47" s="131" t="s">
        <v>680</v>
      </c>
      <c r="H47" s="134" t="s">
        <v>640</v>
      </c>
      <c r="I47" s="139" t="s">
        <v>641</v>
      </c>
    </row>
    <row r="48" ht="21.75" customHeight="1" spans="1:9">
      <c r="A48" s="153" t="s">
        <v>681</v>
      </c>
      <c r="B48" s="159" t="s">
        <v>661</v>
      </c>
      <c r="C48" s="128" t="s">
        <v>672</v>
      </c>
      <c r="D48" s="129">
        <v>0</v>
      </c>
      <c r="E48" s="130"/>
      <c r="F48" s="131"/>
      <c r="G48" s="131"/>
      <c r="H48" s="132"/>
      <c r="I48" s="139"/>
    </row>
    <row r="49" ht="21.75" customHeight="1" spans="1:9">
      <c r="A49" s="153"/>
      <c r="B49" s="156"/>
      <c r="C49" s="128" t="s">
        <v>644</v>
      </c>
      <c r="D49" s="129">
        <v>0</v>
      </c>
      <c r="E49" s="130"/>
      <c r="F49" s="131"/>
      <c r="G49" s="131"/>
      <c r="H49" s="132"/>
      <c r="I49" s="139"/>
    </row>
    <row r="50" ht="21.75" customHeight="1" spans="1:9">
      <c r="A50" s="153"/>
      <c r="B50" s="156"/>
      <c r="C50" s="128" t="s">
        <v>673</v>
      </c>
      <c r="D50" s="129">
        <f>IF(D49=0,0,D48/D49*100)</f>
        <v>0</v>
      </c>
      <c r="E50" s="130"/>
      <c r="F50" s="131"/>
      <c r="G50" s="131"/>
      <c r="H50" s="132"/>
      <c r="I50" s="139" t="s">
        <v>641</v>
      </c>
    </row>
    <row r="51" ht="21.75" customHeight="1" spans="1:9">
      <c r="A51" s="153" t="s">
        <v>682</v>
      </c>
      <c r="B51" s="159" t="s">
        <v>661</v>
      </c>
      <c r="C51" s="128" t="s">
        <v>672</v>
      </c>
      <c r="D51" s="143">
        <v>0</v>
      </c>
      <c r="E51" s="130"/>
      <c r="F51" s="131"/>
      <c r="G51" s="131"/>
      <c r="H51" s="132"/>
      <c r="I51" s="139"/>
    </row>
    <row r="52" ht="21.75" customHeight="1" spans="1:9">
      <c r="A52" s="153"/>
      <c r="B52" s="156"/>
      <c r="C52" s="128" t="s">
        <v>644</v>
      </c>
      <c r="D52" s="143">
        <v>0</v>
      </c>
      <c r="E52" s="130"/>
      <c r="F52" s="131"/>
      <c r="G52" s="131"/>
      <c r="H52" s="132"/>
      <c r="I52" s="139"/>
    </row>
    <row r="53" ht="21.75" customHeight="1" spans="1:9">
      <c r="A53" s="153"/>
      <c r="B53" s="156"/>
      <c r="C53" s="128" t="s">
        <v>673</v>
      </c>
      <c r="D53" s="129">
        <f>IF(D52=0,0,D51/D52*100)</f>
        <v>0</v>
      </c>
      <c r="E53" s="130" t="s">
        <v>639</v>
      </c>
      <c r="F53" s="131" t="s">
        <v>683</v>
      </c>
      <c r="G53" s="131" t="s">
        <v>665</v>
      </c>
      <c r="H53" s="134" t="s">
        <v>640</v>
      </c>
      <c r="I53" s="139" t="s">
        <v>641</v>
      </c>
    </row>
    <row r="54" ht="21.75" customHeight="1" spans="1:9">
      <c r="A54" s="153" t="s">
        <v>684</v>
      </c>
      <c r="B54" s="159" t="s">
        <v>661</v>
      </c>
      <c r="C54" s="128" t="s">
        <v>672</v>
      </c>
      <c r="D54" s="143">
        <v>0</v>
      </c>
      <c r="E54" s="130"/>
      <c r="F54" s="131"/>
      <c r="G54" s="131"/>
      <c r="H54" s="132"/>
      <c r="I54" s="139"/>
    </row>
    <row r="55" ht="21.75" customHeight="1" spans="1:9">
      <c r="A55" s="153"/>
      <c r="B55" s="156"/>
      <c r="C55" s="128" t="s">
        <v>644</v>
      </c>
      <c r="D55" s="143">
        <v>0</v>
      </c>
      <c r="E55" s="130"/>
      <c r="F55" s="131"/>
      <c r="G55" s="131"/>
      <c r="H55" s="132"/>
      <c r="I55" s="139"/>
    </row>
    <row r="56" ht="21.75" customHeight="1" spans="1:9">
      <c r="A56" s="153"/>
      <c r="B56" s="156"/>
      <c r="C56" s="128" t="s">
        <v>673</v>
      </c>
      <c r="D56" s="129">
        <f>IF(D55=0,0,D54/D55*100)</f>
        <v>0</v>
      </c>
      <c r="E56" s="130" t="s">
        <v>639</v>
      </c>
      <c r="F56" s="131" t="s">
        <v>683</v>
      </c>
      <c r="G56" s="131" t="s">
        <v>665</v>
      </c>
      <c r="H56" s="134" t="s">
        <v>640</v>
      </c>
      <c r="I56" s="139" t="s">
        <v>641</v>
      </c>
    </row>
    <row r="57" ht="21.75" customHeight="1" spans="1:9">
      <c r="A57" s="153" t="s">
        <v>685</v>
      </c>
      <c r="B57" s="159" t="s">
        <v>661</v>
      </c>
      <c r="C57" s="128" t="s">
        <v>672</v>
      </c>
      <c r="D57" s="129">
        <v>0</v>
      </c>
      <c r="E57" s="130"/>
      <c r="F57" s="131"/>
      <c r="G57" s="131"/>
      <c r="H57" s="132"/>
      <c r="I57" s="139"/>
    </row>
    <row r="58" ht="21.75" customHeight="1" spans="1:9">
      <c r="A58" s="153"/>
      <c r="B58" s="156"/>
      <c r="C58" s="128" t="s">
        <v>644</v>
      </c>
      <c r="D58" s="143">
        <v>0</v>
      </c>
      <c r="E58" s="130"/>
      <c r="F58" s="131"/>
      <c r="G58" s="131"/>
      <c r="H58" s="132"/>
      <c r="I58" s="139"/>
    </row>
    <row r="59" ht="21.75" customHeight="1" spans="1:9">
      <c r="A59" s="153"/>
      <c r="B59" s="156"/>
      <c r="C59" s="128" t="s">
        <v>673</v>
      </c>
      <c r="D59" s="143">
        <f>IF(D58=0,0,D57/D58*100)</f>
        <v>0</v>
      </c>
      <c r="E59" s="130" t="s">
        <v>639</v>
      </c>
      <c r="F59" s="131" t="s">
        <v>683</v>
      </c>
      <c r="G59" s="131" t="s">
        <v>665</v>
      </c>
      <c r="H59" s="134" t="s">
        <v>640</v>
      </c>
      <c r="I59" s="139" t="s">
        <v>641</v>
      </c>
    </row>
    <row r="60" ht="21.75" customHeight="1" spans="1:9">
      <c r="A60" s="153" t="s">
        <v>686</v>
      </c>
      <c r="B60" s="159" t="s">
        <v>661</v>
      </c>
      <c r="C60" s="128" t="s">
        <v>672</v>
      </c>
      <c r="D60" s="143">
        <v>0</v>
      </c>
      <c r="E60" s="130"/>
      <c r="F60" s="131"/>
      <c r="G60" s="131"/>
      <c r="H60" s="132"/>
      <c r="I60" s="139"/>
    </row>
    <row r="61" ht="21.75" customHeight="1" spans="1:9">
      <c r="A61" s="153"/>
      <c r="B61" s="156"/>
      <c r="C61" s="128" t="s">
        <v>644</v>
      </c>
      <c r="D61" s="143">
        <v>0</v>
      </c>
      <c r="E61" s="130"/>
      <c r="F61" s="131"/>
      <c r="G61" s="131"/>
      <c r="H61" s="132"/>
      <c r="I61" s="139"/>
    </row>
    <row r="62" ht="21.75" customHeight="1" spans="1:9">
      <c r="A62" s="153"/>
      <c r="B62" s="156"/>
      <c r="C62" s="128" t="s">
        <v>673</v>
      </c>
      <c r="D62" s="129">
        <f>IF(D61=0,0,D60/D61)*100</f>
        <v>0</v>
      </c>
      <c r="E62" s="130" t="s">
        <v>639</v>
      </c>
      <c r="F62" s="131" t="s">
        <v>683</v>
      </c>
      <c r="G62" s="131" t="s">
        <v>665</v>
      </c>
      <c r="H62" s="134" t="s">
        <v>640</v>
      </c>
      <c r="I62" s="139" t="s">
        <v>641</v>
      </c>
    </row>
    <row r="63" ht="21.75" customHeight="1" spans="1:9">
      <c r="A63" s="153" t="s">
        <v>687</v>
      </c>
      <c r="B63" s="159" t="s">
        <v>661</v>
      </c>
      <c r="C63" s="128" t="s">
        <v>672</v>
      </c>
      <c r="D63" s="143">
        <v>0</v>
      </c>
      <c r="E63" s="130"/>
      <c r="F63" s="131"/>
      <c r="G63" s="131"/>
      <c r="H63" s="132"/>
      <c r="I63" s="139"/>
    </row>
    <row r="64" ht="21.75" customHeight="1" spans="1:9">
      <c r="A64" s="153"/>
      <c r="B64" s="156"/>
      <c r="C64" s="128" t="s">
        <v>644</v>
      </c>
      <c r="D64" s="143">
        <v>0</v>
      </c>
      <c r="E64" s="130"/>
      <c r="F64" s="131"/>
      <c r="G64" s="131"/>
      <c r="H64" s="132"/>
      <c r="I64" s="139"/>
    </row>
    <row r="65" ht="21.75" customHeight="1" spans="1:9">
      <c r="A65" s="153"/>
      <c r="B65" s="156"/>
      <c r="C65" s="128" t="s">
        <v>673</v>
      </c>
      <c r="D65" s="129">
        <f>IF(D64=0,0,D63/D64*100)</f>
        <v>0</v>
      </c>
      <c r="E65" s="130" t="s">
        <v>639</v>
      </c>
      <c r="F65" s="131" t="s">
        <v>683</v>
      </c>
      <c r="G65" s="131" t="s">
        <v>665</v>
      </c>
      <c r="H65" s="134" t="s">
        <v>640</v>
      </c>
      <c r="I65" s="139" t="s">
        <v>641</v>
      </c>
    </row>
    <row r="66" ht="21.75" customHeight="1" spans="1:9">
      <c r="A66" s="153" t="s">
        <v>688</v>
      </c>
      <c r="B66" s="159" t="s">
        <v>661</v>
      </c>
      <c r="C66" s="128" t="s">
        <v>672</v>
      </c>
      <c r="D66" s="143">
        <v>0</v>
      </c>
      <c r="E66" s="130"/>
      <c r="F66" s="131"/>
      <c r="G66" s="131"/>
      <c r="H66" s="132"/>
      <c r="I66" s="139"/>
    </row>
    <row r="67" ht="21.75" customHeight="1" spans="1:9">
      <c r="A67" s="153"/>
      <c r="B67" s="156"/>
      <c r="C67" s="128" t="s">
        <v>644</v>
      </c>
      <c r="D67" s="143">
        <v>0</v>
      </c>
      <c r="E67" s="130"/>
      <c r="F67" s="131"/>
      <c r="G67" s="131"/>
      <c r="H67" s="132"/>
      <c r="I67" s="139"/>
    </row>
    <row r="68" ht="21.75" customHeight="1" spans="1:9">
      <c r="A68" s="153"/>
      <c r="B68" s="156"/>
      <c r="C68" s="128" t="s">
        <v>673</v>
      </c>
      <c r="D68" s="129">
        <f>IF(D67=0,0,D66/D67)*100</f>
        <v>0</v>
      </c>
      <c r="E68" s="130" t="s">
        <v>639</v>
      </c>
      <c r="F68" s="131" t="s">
        <v>674</v>
      </c>
      <c r="G68" s="131" t="s">
        <v>680</v>
      </c>
      <c r="H68" s="134" t="s">
        <v>640</v>
      </c>
      <c r="I68" s="139" t="s">
        <v>641</v>
      </c>
    </row>
    <row r="69" ht="21.75" customHeight="1" spans="1:9">
      <c r="A69" s="153" t="s">
        <v>689</v>
      </c>
      <c r="B69" s="159" t="s">
        <v>661</v>
      </c>
      <c r="C69" s="128" t="s">
        <v>672</v>
      </c>
      <c r="D69" s="129">
        <v>0</v>
      </c>
      <c r="E69" s="130"/>
      <c r="F69" s="131"/>
      <c r="G69" s="131"/>
      <c r="H69" s="132"/>
      <c r="I69" s="139"/>
    </row>
    <row r="70" ht="21.75" customHeight="1" spans="1:9">
      <c r="A70" s="153"/>
      <c r="B70" s="156"/>
      <c r="C70" s="128" t="s">
        <v>644</v>
      </c>
      <c r="D70" s="129">
        <v>0</v>
      </c>
      <c r="E70" s="130"/>
      <c r="F70" s="131"/>
      <c r="G70" s="131"/>
      <c r="H70" s="132"/>
      <c r="I70" s="139"/>
    </row>
    <row r="71" ht="21.75" customHeight="1" spans="1:9">
      <c r="A71" s="153"/>
      <c r="B71" s="156"/>
      <c r="C71" s="128" t="s">
        <v>673</v>
      </c>
      <c r="D71" s="129">
        <f>IF(D70=0,0,D69/D70*100)</f>
        <v>0</v>
      </c>
      <c r="E71" s="130" t="s">
        <v>639</v>
      </c>
      <c r="F71" s="131" t="s">
        <v>674</v>
      </c>
      <c r="G71" s="131" t="s">
        <v>680</v>
      </c>
      <c r="H71" s="134" t="s">
        <v>640</v>
      </c>
      <c r="I71" s="139" t="s">
        <v>641</v>
      </c>
    </row>
    <row r="72" ht="21.75" customHeight="1" spans="1:9">
      <c r="A72" s="153" t="s">
        <v>690</v>
      </c>
      <c r="B72" s="159" t="s">
        <v>661</v>
      </c>
      <c r="C72" s="128" t="s">
        <v>672</v>
      </c>
      <c r="D72" s="129">
        <v>0</v>
      </c>
      <c r="E72" s="130"/>
      <c r="F72" s="131"/>
      <c r="G72" s="131"/>
      <c r="H72" s="132"/>
      <c r="I72" s="139"/>
    </row>
    <row r="73" ht="21.75" customHeight="1" spans="1:9">
      <c r="A73" s="153"/>
      <c r="B73" s="156"/>
      <c r="C73" s="128" t="s">
        <v>644</v>
      </c>
      <c r="D73" s="129">
        <v>0</v>
      </c>
      <c r="E73" s="130"/>
      <c r="F73" s="131"/>
      <c r="G73" s="131"/>
      <c r="H73" s="132"/>
      <c r="I73" s="139"/>
    </row>
    <row r="74" ht="21.75" customHeight="1" spans="1:9">
      <c r="A74" s="153"/>
      <c r="B74" s="156"/>
      <c r="C74" s="128" t="s">
        <v>673</v>
      </c>
      <c r="D74" s="129">
        <f>IF(D73=0,0,D72/D73*100)</f>
        <v>0</v>
      </c>
      <c r="E74" s="130" t="s">
        <v>639</v>
      </c>
      <c r="F74" s="131" t="s">
        <v>683</v>
      </c>
      <c r="G74" s="131" t="s">
        <v>665</v>
      </c>
      <c r="H74" s="160" t="s">
        <v>640</v>
      </c>
      <c r="I74" s="175" t="s">
        <v>641</v>
      </c>
    </row>
    <row r="75" ht="21.75" customHeight="1" spans="1:9">
      <c r="A75" s="161" t="s">
        <v>691</v>
      </c>
      <c r="B75" s="159" t="s">
        <v>661</v>
      </c>
      <c r="C75" s="128" t="s">
        <v>672</v>
      </c>
      <c r="D75" s="129">
        <v>0</v>
      </c>
      <c r="E75" s="130"/>
      <c r="F75" s="131"/>
      <c r="G75" s="162"/>
      <c r="H75" s="58"/>
      <c r="I75" s="58"/>
    </row>
    <row r="76" ht="21.75" customHeight="1" spans="1:9">
      <c r="A76" s="163"/>
      <c r="B76" s="156"/>
      <c r="C76" s="128" t="s">
        <v>644</v>
      </c>
      <c r="D76" s="129">
        <v>0</v>
      </c>
      <c r="E76" s="130"/>
      <c r="F76" s="131"/>
      <c r="G76" s="162"/>
      <c r="H76" s="60"/>
      <c r="I76" s="60"/>
    </row>
    <row r="77" ht="21.75" customHeight="1" spans="1:9">
      <c r="A77" s="164"/>
      <c r="B77" s="156"/>
      <c r="C77" s="128" t="s">
        <v>673</v>
      </c>
      <c r="D77" s="129">
        <f>IF(D76=0,0,D75/D76*100)</f>
        <v>0</v>
      </c>
      <c r="E77" s="130" t="s">
        <v>639</v>
      </c>
      <c r="F77" s="131" t="s">
        <v>683</v>
      </c>
      <c r="G77" s="131" t="s">
        <v>665</v>
      </c>
      <c r="H77" s="160" t="s">
        <v>640</v>
      </c>
      <c r="I77" s="175" t="s">
        <v>641</v>
      </c>
    </row>
    <row r="78" ht="21.75" customHeight="1" spans="1:9">
      <c r="A78" s="153" t="s">
        <v>692</v>
      </c>
      <c r="B78" s="159" t="s">
        <v>661</v>
      </c>
      <c r="C78" s="128" t="s">
        <v>672</v>
      </c>
      <c r="D78" s="129">
        <v>0</v>
      </c>
      <c r="E78" s="130"/>
      <c r="F78" s="131"/>
      <c r="G78" s="131"/>
      <c r="H78" s="165"/>
      <c r="I78" s="176"/>
    </row>
    <row r="79" ht="21.75" customHeight="1" spans="1:9">
      <c r="A79" s="153"/>
      <c r="B79" s="156"/>
      <c r="C79" s="128" t="s">
        <v>644</v>
      </c>
      <c r="D79" s="129">
        <v>0</v>
      </c>
      <c r="E79" s="130"/>
      <c r="F79" s="131"/>
      <c r="G79" s="131"/>
      <c r="H79" s="132"/>
      <c r="I79" s="139"/>
    </row>
    <row r="80" ht="21.75" customHeight="1" spans="1:9">
      <c r="A80" s="153"/>
      <c r="B80" s="156"/>
      <c r="C80" s="128" t="s">
        <v>673</v>
      </c>
      <c r="D80" s="129">
        <f>IF(D79=0,0,D78/D79*100)</f>
        <v>0</v>
      </c>
      <c r="E80" s="130" t="s">
        <v>639</v>
      </c>
      <c r="F80" s="131" t="s">
        <v>674</v>
      </c>
      <c r="G80" s="131" t="s">
        <v>680</v>
      </c>
      <c r="H80" s="134" t="s">
        <v>640</v>
      </c>
      <c r="I80" s="139" t="s">
        <v>641</v>
      </c>
    </row>
    <row r="81" ht="21.75" customHeight="1" spans="1:9">
      <c r="A81" s="153" t="s">
        <v>693</v>
      </c>
      <c r="B81" s="159" t="s">
        <v>661</v>
      </c>
      <c r="C81" s="128" t="s">
        <v>672</v>
      </c>
      <c r="D81" s="129">
        <v>0</v>
      </c>
      <c r="E81" s="130"/>
      <c r="F81" s="131"/>
      <c r="G81" s="131"/>
      <c r="H81" s="132"/>
      <c r="I81" s="139"/>
    </row>
    <row r="82" ht="21.75" customHeight="1" spans="1:9">
      <c r="A82" s="153"/>
      <c r="B82" s="156"/>
      <c r="C82" s="128" t="s">
        <v>644</v>
      </c>
      <c r="D82" s="129">
        <v>0</v>
      </c>
      <c r="E82" s="130"/>
      <c r="F82" s="131"/>
      <c r="G82" s="131"/>
      <c r="H82" s="132"/>
      <c r="I82" s="139"/>
    </row>
    <row r="83" ht="21.75" customHeight="1" spans="1:9">
      <c r="A83" s="153"/>
      <c r="B83" s="156"/>
      <c r="C83" s="128" t="s">
        <v>673</v>
      </c>
      <c r="D83" s="129">
        <f>IF(D82=0,0,D81/D82*100)</f>
        <v>0</v>
      </c>
      <c r="E83" s="130" t="s">
        <v>639</v>
      </c>
      <c r="F83" s="131" t="s">
        <v>674</v>
      </c>
      <c r="G83" s="131" t="s">
        <v>680</v>
      </c>
      <c r="H83" s="134" t="s">
        <v>640</v>
      </c>
      <c r="I83" s="139" t="s">
        <v>641</v>
      </c>
    </row>
    <row r="84" ht="21.75" customHeight="1" spans="1:9">
      <c r="A84" s="166" t="s">
        <v>694</v>
      </c>
      <c r="B84" s="159" t="s">
        <v>661</v>
      </c>
      <c r="C84" s="128" t="s">
        <v>672</v>
      </c>
      <c r="D84" s="129">
        <v>0</v>
      </c>
      <c r="E84" s="130"/>
      <c r="F84" s="131"/>
      <c r="G84" s="131"/>
      <c r="H84" s="132"/>
      <c r="I84" s="139"/>
    </row>
    <row r="85" ht="21.75" customHeight="1" spans="1:9">
      <c r="A85" s="166"/>
      <c r="B85" s="156"/>
      <c r="C85" s="128" t="s">
        <v>644</v>
      </c>
      <c r="D85" s="129">
        <v>0</v>
      </c>
      <c r="E85" s="130"/>
      <c r="F85" s="131"/>
      <c r="G85" s="131"/>
      <c r="H85" s="132"/>
      <c r="I85" s="139"/>
    </row>
    <row r="86" ht="21.75" customHeight="1" spans="1:9">
      <c r="A86" s="166"/>
      <c r="B86" s="156"/>
      <c r="C86" s="128" t="s">
        <v>673</v>
      </c>
      <c r="D86" s="129">
        <f>IF(D85=0,0,D84/D85*100)</f>
        <v>0</v>
      </c>
      <c r="E86" s="130" t="s">
        <v>639</v>
      </c>
      <c r="F86" s="131" t="s">
        <v>674</v>
      </c>
      <c r="G86" s="131" t="s">
        <v>680</v>
      </c>
      <c r="H86" s="134" t="s">
        <v>640</v>
      </c>
      <c r="I86" s="139" t="s">
        <v>641</v>
      </c>
    </row>
    <row r="87" ht="21.75" customHeight="1" spans="1:9">
      <c r="A87" s="124" t="s">
        <v>695</v>
      </c>
      <c r="B87" s="151"/>
      <c r="C87" s="124"/>
      <c r="D87" s="124"/>
      <c r="E87" s="124"/>
      <c r="F87" s="124"/>
      <c r="G87" s="124"/>
      <c r="H87" s="152"/>
      <c r="I87" s="124"/>
    </row>
    <row r="88" ht="21.75" customHeight="1" spans="1:9">
      <c r="A88" s="153" t="s">
        <v>696</v>
      </c>
      <c r="B88" s="154" t="s">
        <v>697</v>
      </c>
      <c r="C88" s="128" t="s">
        <v>698</v>
      </c>
      <c r="D88" s="129">
        <v>0</v>
      </c>
      <c r="E88" s="130"/>
      <c r="F88" s="131"/>
      <c r="G88" s="131"/>
      <c r="H88" s="132"/>
      <c r="I88" s="139"/>
    </row>
    <row r="89" ht="21.75" customHeight="1" spans="1:9">
      <c r="A89" s="153"/>
      <c r="B89" s="156"/>
      <c r="C89" s="128" t="s">
        <v>644</v>
      </c>
      <c r="D89" s="129">
        <v>0</v>
      </c>
      <c r="E89" s="130"/>
      <c r="F89" s="131"/>
      <c r="G89" s="131"/>
      <c r="H89" s="132"/>
      <c r="I89" s="139"/>
    </row>
    <row r="90" ht="21.75" customHeight="1" spans="1:9">
      <c r="A90" s="153"/>
      <c r="B90" s="156"/>
      <c r="C90" s="167" t="s">
        <v>699</v>
      </c>
      <c r="D90" s="129">
        <f>IF(D88=0,0,D89/D88-1)*100</f>
        <v>0</v>
      </c>
      <c r="E90" s="130" t="s">
        <v>639</v>
      </c>
      <c r="F90" s="131" t="s">
        <v>700</v>
      </c>
      <c r="G90" s="131" t="s">
        <v>677</v>
      </c>
      <c r="H90" s="134" t="s">
        <v>640</v>
      </c>
      <c r="I90" s="139" t="s">
        <v>641</v>
      </c>
    </row>
    <row r="91" ht="21.75" customHeight="1" spans="1:9">
      <c r="A91" s="168"/>
      <c r="B91" s="59"/>
      <c r="C91" s="169" t="s">
        <v>701</v>
      </c>
      <c r="D91" s="129">
        <f>IF(D88+D92=0,0,((D89+D93)-(D88+D92))*100/(D88+D92))</f>
        <v>0</v>
      </c>
      <c r="E91" s="130" t="s">
        <v>639</v>
      </c>
      <c r="F91" s="131" t="s">
        <v>702</v>
      </c>
      <c r="G91" s="131" t="s">
        <v>700</v>
      </c>
      <c r="H91" s="160" t="s">
        <v>640</v>
      </c>
      <c r="I91" s="175" t="s">
        <v>641</v>
      </c>
    </row>
    <row r="92" ht="21.75" customHeight="1" spans="1:9">
      <c r="A92" s="170" t="s">
        <v>703</v>
      </c>
      <c r="B92" s="55" t="s">
        <v>704</v>
      </c>
      <c r="C92" s="169" t="s">
        <v>698</v>
      </c>
      <c r="D92" s="157">
        <v>0</v>
      </c>
      <c r="E92" s="130"/>
      <c r="F92" s="131"/>
      <c r="G92" s="162"/>
      <c r="H92" s="60"/>
      <c r="I92" s="60"/>
    </row>
    <row r="93" ht="21.75" customHeight="1" spans="1:9">
      <c r="A93" s="171"/>
      <c r="B93" s="172"/>
      <c r="C93" s="173" t="s">
        <v>644</v>
      </c>
      <c r="D93" s="157">
        <v>0</v>
      </c>
      <c r="E93" s="130" t="s">
        <v>639</v>
      </c>
      <c r="F93" s="142">
        <v>0</v>
      </c>
      <c r="G93" s="142">
        <v>0</v>
      </c>
      <c r="H93" s="134" t="s">
        <v>640</v>
      </c>
      <c r="I93" s="139" t="s">
        <v>641</v>
      </c>
    </row>
    <row r="94" ht="21.75" customHeight="1" spans="1:9">
      <c r="A94" s="153" t="s">
        <v>705</v>
      </c>
      <c r="B94" s="159" t="s">
        <v>661</v>
      </c>
      <c r="C94" s="128" t="s">
        <v>698</v>
      </c>
      <c r="D94" s="129">
        <v>0</v>
      </c>
      <c r="E94" s="130"/>
      <c r="F94" s="131"/>
      <c r="G94" s="131"/>
      <c r="H94" s="132"/>
      <c r="I94" s="139"/>
    </row>
    <row r="95" ht="21.75" customHeight="1" spans="1:9">
      <c r="A95" s="153"/>
      <c r="B95" s="156"/>
      <c r="C95" s="128" t="s">
        <v>644</v>
      </c>
      <c r="D95" s="129">
        <v>0</v>
      </c>
      <c r="E95" s="130"/>
      <c r="F95" s="131"/>
      <c r="G95" s="131"/>
      <c r="H95" s="132"/>
      <c r="I95" s="139"/>
    </row>
    <row r="96" ht="21.75" customHeight="1" spans="1:9">
      <c r="A96" s="153"/>
      <c r="B96" s="156"/>
      <c r="C96" s="128" t="s">
        <v>699</v>
      </c>
      <c r="D96" s="129">
        <f>IF(D94=0,0,D95/D94-1)*100</f>
        <v>0</v>
      </c>
      <c r="E96" s="130" t="s">
        <v>639</v>
      </c>
      <c r="F96" s="131" t="s">
        <v>706</v>
      </c>
      <c r="G96" s="131"/>
      <c r="H96" s="134" t="s">
        <v>640</v>
      </c>
      <c r="I96" s="139" t="s">
        <v>641</v>
      </c>
    </row>
    <row r="97" ht="21.75" customHeight="1" spans="1:9">
      <c r="A97" s="153" t="s">
        <v>707</v>
      </c>
      <c r="B97" s="159" t="s">
        <v>661</v>
      </c>
      <c r="C97" s="128" t="s">
        <v>698</v>
      </c>
      <c r="D97" s="129">
        <v>0</v>
      </c>
      <c r="E97" s="130"/>
      <c r="F97" s="131"/>
      <c r="G97" s="131"/>
      <c r="H97" s="132"/>
      <c r="I97" s="139"/>
    </row>
    <row r="98" ht="21.75" customHeight="1" spans="1:9">
      <c r="A98" s="153"/>
      <c r="B98" s="156"/>
      <c r="C98" s="128" t="s">
        <v>644</v>
      </c>
      <c r="D98" s="129">
        <v>0</v>
      </c>
      <c r="E98" s="130"/>
      <c r="F98" s="131"/>
      <c r="G98" s="131"/>
      <c r="H98" s="132"/>
      <c r="I98" s="139"/>
    </row>
    <row r="99" ht="21.75" customHeight="1" spans="1:9">
      <c r="A99" s="153"/>
      <c r="B99" s="156"/>
      <c r="C99" s="128" t="s">
        <v>699</v>
      </c>
      <c r="D99" s="129">
        <f>IF(D97=0,0,D98/D97-1)*100</f>
        <v>0</v>
      </c>
      <c r="E99" s="130" t="s">
        <v>639</v>
      </c>
      <c r="F99" s="131" t="s">
        <v>706</v>
      </c>
      <c r="G99" s="131" t="s">
        <v>700</v>
      </c>
      <c r="H99" s="134" t="s">
        <v>640</v>
      </c>
      <c r="I99" s="139" t="s">
        <v>641</v>
      </c>
    </row>
    <row r="100" ht="21.75" customHeight="1" spans="1:9">
      <c r="A100" s="153" t="s">
        <v>708</v>
      </c>
      <c r="B100" s="159" t="s">
        <v>661</v>
      </c>
      <c r="C100" s="128" t="s">
        <v>698</v>
      </c>
      <c r="D100" s="129">
        <v>0</v>
      </c>
      <c r="E100" s="130"/>
      <c r="F100" s="131"/>
      <c r="G100" s="131"/>
      <c r="H100" s="132"/>
      <c r="I100" s="139"/>
    </row>
    <row r="101" ht="21.75" customHeight="1" spans="1:9">
      <c r="A101" s="153"/>
      <c r="B101" s="156"/>
      <c r="C101" s="128" t="s">
        <v>644</v>
      </c>
      <c r="D101" s="129">
        <v>0</v>
      </c>
      <c r="E101" s="130"/>
      <c r="F101" s="131"/>
      <c r="G101" s="131"/>
      <c r="H101" s="132"/>
      <c r="I101" s="139"/>
    </row>
    <row r="102" ht="21.75" customHeight="1" spans="1:9">
      <c r="A102" s="153"/>
      <c r="B102" s="156"/>
      <c r="C102" s="128" t="s">
        <v>699</v>
      </c>
      <c r="D102" s="129">
        <f>IF(D100=0,0,D101/D100-1)*100</f>
        <v>0</v>
      </c>
      <c r="E102" s="130"/>
      <c r="F102" s="131"/>
      <c r="G102" s="131"/>
      <c r="H102" s="132"/>
      <c r="I102" s="139"/>
    </row>
    <row r="103" ht="21.75" customHeight="1" spans="1:9">
      <c r="A103" s="153" t="s">
        <v>709</v>
      </c>
      <c r="B103" s="159" t="s">
        <v>661</v>
      </c>
      <c r="C103" s="128" t="s">
        <v>698</v>
      </c>
      <c r="D103" s="143">
        <v>0</v>
      </c>
      <c r="E103" s="130"/>
      <c r="F103" s="131"/>
      <c r="G103" s="131"/>
      <c r="H103" s="132"/>
      <c r="I103" s="139"/>
    </row>
    <row r="104" ht="21.75" customHeight="1" spans="1:9">
      <c r="A104" s="153"/>
      <c r="B104" s="156"/>
      <c r="C104" s="128" t="s">
        <v>644</v>
      </c>
      <c r="D104" s="143">
        <v>0</v>
      </c>
      <c r="E104" s="130"/>
      <c r="F104" s="131"/>
      <c r="G104" s="131"/>
      <c r="H104" s="132"/>
      <c r="I104" s="139"/>
    </row>
    <row r="105" ht="21.75" customHeight="1" spans="1:9">
      <c r="A105" s="153"/>
      <c r="B105" s="156"/>
      <c r="C105" s="128" t="s">
        <v>699</v>
      </c>
      <c r="D105" s="129">
        <f>IF(D103=0,0,D104/D103-1)*100</f>
        <v>0</v>
      </c>
      <c r="E105" s="130" t="s">
        <v>639</v>
      </c>
      <c r="F105" s="131" t="s">
        <v>706</v>
      </c>
      <c r="G105" s="131" t="s">
        <v>700</v>
      </c>
      <c r="H105" s="134" t="s">
        <v>640</v>
      </c>
      <c r="I105" s="139" t="s">
        <v>641</v>
      </c>
    </row>
    <row r="106" ht="21.75" customHeight="1" spans="1:9">
      <c r="A106" s="153" t="s">
        <v>710</v>
      </c>
      <c r="B106" s="159" t="s">
        <v>661</v>
      </c>
      <c r="C106" s="128" t="s">
        <v>698</v>
      </c>
      <c r="D106" s="143">
        <v>0</v>
      </c>
      <c r="E106" s="130"/>
      <c r="F106" s="131"/>
      <c r="G106" s="131"/>
      <c r="H106" s="132"/>
      <c r="I106" s="139"/>
    </row>
    <row r="107" ht="21.75" customHeight="1" spans="1:9">
      <c r="A107" s="153"/>
      <c r="B107" s="156"/>
      <c r="C107" s="128" t="s">
        <v>644</v>
      </c>
      <c r="D107" s="143">
        <v>0</v>
      </c>
      <c r="E107" s="130"/>
      <c r="F107" s="131"/>
      <c r="G107" s="131"/>
      <c r="H107" s="132"/>
      <c r="I107" s="139"/>
    </row>
    <row r="108" ht="21.75" customHeight="1" spans="1:9">
      <c r="A108" s="153"/>
      <c r="B108" s="156"/>
      <c r="C108" s="128" t="s">
        <v>699</v>
      </c>
      <c r="D108" s="129">
        <f>IF(D106=0,0,D107/D106-1)*100</f>
        <v>0</v>
      </c>
      <c r="E108" s="130" t="s">
        <v>639</v>
      </c>
      <c r="F108" s="131" t="s">
        <v>706</v>
      </c>
      <c r="G108" s="131" t="s">
        <v>700</v>
      </c>
      <c r="H108" s="134" t="s">
        <v>640</v>
      </c>
      <c r="I108" s="139" t="s">
        <v>641</v>
      </c>
    </row>
    <row r="109" ht="21.75" customHeight="1" spans="1:9">
      <c r="A109" s="174" t="s">
        <v>711</v>
      </c>
      <c r="B109" s="159" t="s">
        <v>661</v>
      </c>
      <c r="C109" s="128" t="s">
        <v>698</v>
      </c>
      <c r="D109" s="143">
        <v>0</v>
      </c>
      <c r="E109" s="130"/>
      <c r="F109" s="131"/>
      <c r="G109" s="131"/>
      <c r="H109" s="132"/>
      <c r="I109" s="139"/>
    </row>
    <row r="110" ht="21.75" customHeight="1" spans="1:9">
      <c r="A110" s="174"/>
      <c r="B110" s="156"/>
      <c r="C110" s="128" t="s">
        <v>644</v>
      </c>
      <c r="D110" s="143">
        <v>0</v>
      </c>
      <c r="E110" s="130"/>
      <c r="F110" s="131"/>
      <c r="G110" s="131"/>
      <c r="H110" s="132"/>
      <c r="I110" s="139"/>
    </row>
    <row r="111" ht="21.75" customHeight="1" spans="1:9">
      <c r="A111" s="174"/>
      <c r="B111" s="156"/>
      <c r="C111" s="128" t="s">
        <v>699</v>
      </c>
      <c r="D111" s="129">
        <f>IF(D106=0,0,D110/D109-1)*100</f>
        <v>0</v>
      </c>
      <c r="E111" s="130" t="s">
        <v>639</v>
      </c>
      <c r="F111" s="131" t="s">
        <v>706</v>
      </c>
      <c r="G111" s="131" t="s">
        <v>700</v>
      </c>
      <c r="H111" s="134" t="s">
        <v>640</v>
      </c>
      <c r="I111" s="139" t="s">
        <v>641</v>
      </c>
    </row>
    <row r="112" ht="21.75" customHeight="1" spans="1:9">
      <c r="A112" s="153" t="s">
        <v>712</v>
      </c>
      <c r="B112" s="159" t="s">
        <v>661</v>
      </c>
      <c r="C112" s="128" t="s">
        <v>698</v>
      </c>
      <c r="D112" s="129">
        <v>0</v>
      </c>
      <c r="E112" s="130"/>
      <c r="F112" s="131"/>
      <c r="G112" s="131"/>
      <c r="H112" s="132"/>
      <c r="I112" s="139"/>
    </row>
    <row r="113" ht="21.75" customHeight="1" spans="1:9">
      <c r="A113" s="153"/>
      <c r="B113" s="156"/>
      <c r="C113" s="128" t="s">
        <v>644</v>
      </c>
      <c r="D113" s="129">
        <v>0</v>
      </c>
      <c r="E113" s="130"/>
      <c r="F113" s="131"/>
      <c r="G113" s="131"/>
      <c r="H113" s="132"/>
      <c r="I113" s="139"/>
    </row>
    <row r="114" ht="21.75" customHeight="1" spans="1:9">
      <c r="A114" s="153"/>
      <c r="B114" s="156"/>
      <c r="C114" s="128" t="s">
        <v>699</v>
      </c>
      <c r="D114" s="129">
        <f>IF(D112=0,0,D113/D112*100-100)</f>
        <v>0</v>
      </c>
      <c r="E114" s="130" t="s">
        <v>639</v>
      </c>
      <c r="F114" s="131"/>
      <c r="G114" s="131" t="s">
        <v>706</v>
      </c>
      <c r="H114" s="134" t="s">
        <v>640</v>
      </c>
      <c r="I114" s="139" t="s">
        <v>641</v>
      </c>
    </row>
    <row r="115" ht="21.75" customHeight="1" spans="1:9">
      <c r="A115" s="153" t="s">
        <v>713</v>
      </c>
      <c r="B115" s="159" t="s">
        <v>661</v>
      </c>
      <c r="C115" s="128" t="s">
        <v>698</v>
      </c>
      <c r="D115" s="143">
        <v>0</v>
      </c>
      <c r="E115" s="130"/>
      <c r="F115" s="131"/>
      <c r="G115" s="131"/>
      <c r="H115" s="132"/>
      <c r="I115" s="139"/>
    </row>
    <row r="116" ht="21.75" customHeight="1" spans="1:9">
      <c r="A116" s="153"/>
      <c r="B116" s="156"/>
      <c r="C116" s="128" t="s">
        <v>644</v>
      </c>
      <c r="D116" s="143">
        <v>0</v>
      </c>
      <c r="E116" s="130"/>
      <c r="F116" s="131"/>
      <c r="G116" s="131"/>
      <c r="H116" s="132"/>
      <c r="I116" s="139"/>
    </row>
    <row r="117" ht="21.75" customHeight="1" spans="1:9">
      <c r="A117" s="153"/>
      <c r="B117" s="156"/>
      <c r="C117" s="128" t="s">
        <v>699</v>
      </c>
      <c r="D117" s="129">
        <f>IF(D115=0,0,D116/D115-1)*100</f>
        <v>0</v>
      </c>
      <c r="E117" s="130" t="s">
        <v>639</v>
      </c>
      <c r="F117" s="131" t="s">
        <v>706</v>
      </c>
      <c r="G117" s="131" t="s">
        <v>714</v>
      </c>
      <c r="H117" s="134" t="s">
        <v>640</v>
      </c>
      <c r="I117" s="139" t="s">
        <v>641</v>
      </c>
    </row>
    <row r="118" ht="21.75" customHeight="1" spans="1:9">
      <c r="A118" s="153" t="s">
        <v>715</v>
      </c>
      <c r="B118" s="159" t="s">
        <v>661</v>
      </c>
      <c r="C118" s="128" t="s">
        <v>698</v>
      </c>
      <c r="D118" s="129">
        <v>0</v>
      </c>
      <c r="E118" s="130"/>
      <c r="F118" s="131"/>
      <c r="G118" s="131"/>
      <c r="H118" s="132"/>
      <c r="I118" s="139"/>
    </row>
    <row r="119" ht="21.75" customHeight="1" spans="1:9">
      <c r="A119" s="153"/>
      <c r="B119" s="156"/>
      <c r="C119" s="128" t="s">
        <v>644</v>
      </c>
      <c r="D119" s="129">
        <v>0</v>
      </c>
      <c r="E119" s="130"/>
      <c r="F119" s="131"/>
      <c r="G119" s="131"/>
      <c r="H119" s="132"/>
      <c r="I119" s="139"/>
    </row>
    <row r="120" ht="21.75" customHeight="1" spans="1:9">
      <c r="A120" s="153"/>
      <c r="B120" s="156"/>
      <c r="C120" s="128" t="s">
        <v>699</v>
      </c>
      <c r="D120" s="129">
        <f>IF(D118=0,0,D119/D118*100-100)</f>
        <v>0</v>
      </c>
      <c r="E120" s="130" t="s">
        <v>639</v>
      </c>
      <c r="F120" s="131" t="s">
        <v>706</v>
      </c>
      <c r="G120" s="131" t="s">
        <v>714</v>
      </c>
      <c r="H120" s="134" t="s">
        <v>640</v>
      </c>
      <c r="I120" s="139" t="s">
        <v>641</v>
      </c>
    </row>
    <row r="121" ht="21.75" customHeight="1" spans="1:9">
      <c r="A121" s="153" t="s">
        <v>716</v>
      </c>
      <c r="B121" s="159" t="s">
        <v>661</v>
      </c>
      <c r="C121" s="128" t="s">
        <v>698</v>
      </c>
      <c r="D121" s="143">
        <v>0</v>
      </c>
      <c r="E121" s="130"/>
      <c r="F121" s="131"/>
      <c r="G121" s="131"/>
      <c r="H121" s="132"/>
      <c r="I121" s="139"/>
    </row>
    <row r="122" ht="21.75" customHeight="1" spans="1:9">
      <c r="A122" s="153"/>
      <c r="B122" s="156"/>
      <c r="C122" s="128" t="s">
        <v>644</v>
      </c>
      <c r="D122" s="143">
        <v>0</v>
      </c>
      <c r="E122" s="130"/>
      <c r="F122" s="131"/>
      <c r="G122" s="131"/>
      <c r="H122" s="132"/>
      <c r="I122" s="139"/>
    </row>
    <row r="123" ht="21.75" customHeight="1" spans="1:9">
      <c r="A123" s="153"/>
      <c r="B123" s="156"/>
      <c r="C123" s="128" t="s">
        <v>699</v>
      </c>
      <c r="D123" s="129">
        <f>IF(D122=0,0,D122/D121-1)*100</f>
        <v>0</v>
      </c>
      <c r="E123" s="130" t="s">
        <v>639</v>
      </c>
      <c r="F123" s="131" t="s">
        <v>706</v>
      </c>
      <c r="G123" s="131" t="s">
        <v>714</v>
      </c>
      <c r="H123" s="134" t="s">
        <v>640</v>
      </c>
      <c r="I123" s="139" t="s">
        <v>641</v>
      </c>
    </row>
    <row r="124" ht="21.75" customHeight="1" spans="1:9">
      <c r="A124" s="153" t="s">
        <v>717</v>
      </c>
      <c r="B124" s="159" t="s">
        <v>661</v>
      </c>
      <c r="C124" s="128" t="s">
        <v>698</v>
      </c>
      <c r="D124" s="143">
        <v>0</v>
      </c>
      <c r="E124" s="130"/>
      <c r="F124" s="131"/>
      <c r="G124" s="131"/>
      <c r="H124" s="132"/>
      <c r="I124" s="139"/>
    </row>
    <row r="125" ht="21.75" customHeight="1" spans="1:9">
      <c r="A125" s="153"/>
      <c r="B125" s="156"/>
      <c r="C125" s="128" t="s">
        <v>644</v>
      </c>
      <c r="D125" s="143">
        <v>0</v>
      </c>
      <c r="E125" s="130"/>
      <c r="F125" s="131"/>
      <c r="G125" s="131"/>
      <c r="H125" s="132"/>
      <c r="I125" s="139"/>
    </row>
    <row r="126" ht="21.75" customHeight="1" spans="1:9">
      <c r="A126" s="153"/>
      <c r="B126" s="156"/>
      <c r="C126" s="128" t="s">
        <v>699</v>
      </c>
      <c r="D126" s="129">
        <f>IF(D125=0,0,D125/D124-1)*100</f>
        <v>0</v>
      </c>
      <c r="E126" s="130" t="s">
        <v>639</v>
      </c>
      <c r="F126" s="131" t="s">
        <v>706</v>
      </c>
      <c r="G126" s="131" t="s">
        <v>700</v>
      </c>
      <c r="H126" s="134" t="s">
        <v>640</v>
      </c>
      <c r="I126" s="139" t="s">
        <v>641</v>
      </c>
    </row>
    <row r="127" ht="21.75" customHeight="1" spans="1:9">
      <c r="A127" s="153" t="s">
        <v>718</v>
      </c>
      <c r="B127" s="159" t="s">
        <v>661</v>
      </c>
      <c r="C127" s="128" t="s">
        <v>698</v>
      </c>
      <c r="D127" s="143">
        <v>0</v>
      </c>
      <c r="E127" s="130"/>
      <c r="F127" s="131"/>
      <c r="G127" s="131"/>
      <c r="H127" s="132"/>
      <c r="I127" s="139"/>
    </row>
    <row r="128" ht="21.75" customHeight="1" spans="1:9">
      <c r="A128" s="153"/>
      <c r="B128" s="156"/>
      <c r="C128" s="128" t="s">
        <v>644</v>
      </c>
      <c r="D128" s="143">
        <v>0</v>
      </c>
      <c r="E128" s="130"/>
      <c r="F128" s="131"/>
      <c r="G128" s="131"/>
      <c r="H128" s="132"/>
      <c r="I128" s="139"/>
    </row>
    <row r="129" ht="21.75" customHeight="1" spans="1:9">
      <c r="A129" s="153"/>
      <c r="B129" s="156"/>
      <c r="C129" s="128" t="s">
        <v>699</v>
      </c>
      <c r="D129" s="129">
        <f>IF(D128=0,0,D128/D127-1)*100</f>
        <v>0</v>
      </c>
      <c r="E129" s="130" t="s">
        <v>639</v>
      </c>
      <c r="F129" s="131" t="s">
        <v>706</v>
      </c>
      <c r="G129" s="131" t="s">
        <v>700</v>
      </c>
      <c r="H129" s="134" t="s">
        <v>640</v>
      </c>
      <c r="I129" s="139" t="s">
        <v>641</v>
      </c>
    </row>
    <row r="130" ht="21.75" customHeight="1" spans="1:9">
      <c r="A130" s="153" t="s">
        <v>719</v>
      </c>
      <c r="B130" s="159" t="s">
        <v>661</v>
      </c>
      <c r="C130" s="128" t="s">
        <v>698</v>
      </c>
      <c r="D130" s="129">
        <v>0</v>
      </c>
      <c r="E130" s="130"/>
      <c r="F130" s="131"/>
      <c r="G130" s="131"/>
      <c r="H130" s="132"/>
      <c r="I130" s="139"/>
    </row>
    <row r="131" ht="21.75" customHeight="1" spans="1:9">
      <c r="A131" s="153"/>
      <c r="B131" s="156"/>
      <c r="C131" s="128" t="s">
        <v>644</v>
      </c>
      <c r="D131" s="129">
        <v>0</v>
      </c>
      <c r="E131" s="130"/>
      <c r="F131" s="131"/>
      <c r="G131" s="131"/>
      <c r="H131" s="132"/>
      <c r="I131" s="139"/>
    </row>
    <row r="132" ht="21.75" customHeight="1" spans="1:9">
      <c r="A132" s="153"/>
      <c r="B132" s="156"/>
      <c r="C132" s="128" t="s">
        <v>699</v>
      </c>
      <c r="D132" s="129">
        <f>IF(D130=0,0,D131/D130-1)*100</f>
        <v>0</v>
      </c>
      <c r="E132" s="130" t="s">
        <v>639</v>
      </c>
      <c r="F132" s="131" t="s">
        <v>702</v>
      </c>
      <c r="G132" s="131" t="s">
        <v>700</v>
      </c>
      <c r="H132" s="134" t="s">
        <v>640</v>
      </c>
      <c r="I132" s="139" t="s">
        <v>641</v>
      </c>
    </row>
    <row r="133" ht="21.75" customHeight="1" spans="1:9">
      <c r="A133" s="153" t="s">
        <v>720</v>
      </c>
      <c r="B133" s="159" t="s">
        <v>661</v>
      </c>
      <c r="C133" s="128" t="s">
        <v>698</v>
      </c>
      <c r="D133" s="129">
        <v>0</v>
      </c>
      <c r="E133" s="130"/>
      <c r="F133" s="131"/>
      <c r="G133" s="131"/>
      <c r="H133" s="132"/>
      <c r="I133" s="139"/>
    </row>
    <row r="134" ht="21.75" customHeight="1" spans="1:9">
      <c r="A134" s="153"/>
      <c r="B134" s="156"/>
      <c r="C134" s="128" t="s">
        <v>644</v>
      </c>
      <c r="D134" s="129">
        <v>0</v>
      </c>
      <c r="E134" s="130"/>
      <c r="F134" s="131"/>
      <c r="G134" s="131"/>
      <c r="H134" s="132"/>
      <c r="I134" s="139"/>
    </row>
    <row r="135" ht="21.75" customHeight="1" spans="1:9">
      <c r="A135" s="153"/>
      <c r="B135" s="156"/>
      <c r="C135" s="128" t="s">
        <v>699</v>
      </c>
      <c r="D135" s="129">
        <f>IF(D133=0,0,D134/D133-1)*100</f>
        <v>0</v>
      </c>
      <c r="E135" s="130" t="s">
        <v>639</v>
      </c>
      <c r="F135" s="131" t="s">
        <v>702</v>
      </c>
      <c r="G135" s="131" t="s">
        <v>700</v>
      </c>
      <c r="H135" s="134" t="s">
        <v>640</v>
      </c>
      <c r="I135" s="139" t="s">
        <v>641</v>
      </c>
    </row>
    <row r="136" ht="21.75" customHeight="1" spans="1:9">
      <c r="A136" s="166" t="s">
        <v>721</v>
      </c>
      <c r="B136" s="159" t="s">
        <v>661</v>
      </c>
      <c r="C136" s="128" t="s">
        <v>698</v>
      </c>
      <c r="D136" s="129">
        <v>0</v>
      </c>
      <c r="E136" s="130"/>
      <c r="F136" s="131"/>
      <c r="G136" s="131"/>
      <c r="H136" s="132"/>
      <c r="I136" s="139"/>
    </row>
    <row r="137" ht="21.75" customHeight="1" spans="1:9">
      <c r="A137" s="166"/>
      <c r="B137" s="156"/>
      <c r="C137" s="128" t="s">
        <v>644</v>
      </c>
      <c r="D137" s="129">
        <v>0</v>
      </c>
      <c r="E137" s="130"/>
      <c r="F137" s="131"/>
      <c r="G137" s="131"/>
      <c r="H137" s="132"/>
      <c r="I137" s="139"/>
    </row>
    <row r="138" ht="21.75" customHeight="1" spans="1:9">
      <c r="A138" s="166"/>
      <c r="B138" s="156"/>
      <c r="C138" s="128" t="s">
        <v>699</v>
      </c>
      <c r="D138" s="129">
        <f>IF(D136=0,0,D137/D136-1)*100</f>
        <v>0</v>
      </c>
      <c r="E138" s="130" t="s">
        <v>639</v>
      </c>
      <c r="F138" s="131" t="s">
        <v>702</v>
      </c>
      <c r="G138" s="131" t="s">
        <v>700</v>
      </c>
      <c r="H138" s="134" t="s">
        <v>640</v>
      </c>
      <c r="I138" s="139" t="s">
        <v>641</v>
      </c>
    </row>
    <row r="139" ht="21.75" customHeight="1" spans="1:9">
      <c r="A139" s="144"/>
      <c r="B139" s="147"/>
      <c r="C139" s="144"/>
      <c r="D139" s="177"/>
      <c r="E139" s="144"/>
      <c r="F139" s="144"/>
      <c r="G139" s="178"/>
      <c r="H139" s="179"/>
      <c r="I139" s="178"/>
    </row>
  </sheetData>
  <mergeCells count="101">
    <mergeCell ref="A1:I1"/>
    <mergeCell ref="A2:I2"/>
    <mergeCell ref="F4:G4"/>
    <mergeCell ref="A6:I6"/>
    <mergeCell ref="A25:I25"/>
    <mergeCell ref="A38:I38"/>
    <mergeCell ref="A87:I87"/>
    <mergeCell ref="A139:I139"/>
    <mergeCell ref="A4:A5"/>
    <mergeCell ref="A7:A9"/>
    <mergeCell ref="A10:A12"/>
    <mergeCell ref="A13:A15"/>
    <mergeCell ref="A16:A18"/>
    <mergeCell ref="A19:A21"/>
    <mergeCell ref="A22:A24"/>
    <mergeCell ref="A26:A28"/>
    <mergeCell ref="A29:A31"/>
    <mergeCell ref="A32:A34"/>
    <mergeCell ref="A35:A37"/>
    <mergeCell ref="A39:A41"/>
    <mergeCell ref="A42:A44"/>
    <mergeCell ref="A45:A47"/>
    <mergeCell ref="A48:A50"/>
    <mergeCell ref="A51:A53"/>
    <mergeCell ref="A54:A56"/>
    <mergeCell ref="A57:A59"/>
    <mergeCell ref="A60:A62"/>
    <mergeCell ref="A63:A65"/>
    <mergeCell ref="A66:A68"/>
    <mergeCell ref="A69:A71"/>
    <mergeCell ref="A72:A74"/>
    <mergeCell ref="A75:A77"/>
    <mergeCell ref="A78:A80"/>
    <mergeCell ref="A81:A83"/>
    <mergeCell ref="A84:A86"/>
    <mergeCell ref="A88:A91"/>
    <mergeCell ref="A92:A93"/>
    <mergeCell ref="A94:A96"/>
    <mergeCell ref="A97:A99"/>
    <mergeCell ref="A100:A102"/>
    <mergeCell ref="A103:A105"/>
    <mergeCell ref="A106:A108"/>
    <mergeCell ref="A109:A111"/>
    <mergeCell ref="A112:A114"/>
    <mergeCell ref="A115:A117"/>
    <mergeCell ref="A118:A120"/>
    <mergeCell ref="A121:A123"/>
    <mergeCell ref="A124:A126"/>
    <mergeCell ref="A127:A129"/>
    <mergeCell ref="A130:A132"/>
    <mergeCell ref="A133:A135"/>
    <mergeCell ref="A136:A138"/>
    <mergeCell ref="B4:B5"/>
    <mergeCell ref="B7:B9"/>
    <mergeCell ref="B10:B12"/>
    <mergeCell ref="B13:B15"/>
    <mergeCell ref="B16:B18"/>
    <mergeCell ref="B19:B21"/>
    <mergeCell ref="B22:B24"/>
    <mergeCell ref="B26:B28"/>
    <mergeCell ref="B29:B31"/>
    <mergeCell ref="B32:B34"/>
    <mergeCell ref="B35:B37"/>
    <mergeCell ref="B39:B41"/>
    <mergeCell ref="B42:B44"/>
    <mergeCell ref="B45:B47"/>
    <mergeCell ref="B48:B50"/>
    <mergeCell ref="B51:B53"/>
    <mergeCell ref="B54:B56"/>
    <mergeCell ref="B57:B59"/>
    <mergeCell ref="B60:B62"/>
    <mergeCell ref="B63:B65"/>
    <mergeCell ref="B66:B68"/>
    <mergeCell ref="B69:B71"/>
    <mergeCell ref="B72:B74"/>
    <mergeCell ref="B75:B77"/>
    <mergeCell ref="B78:B80"/>
    <mergeCell ref="B81:B83"/>
    <mergeCell ref="B84:B86"/>
    <mergeCell ref="B88:B91"/>
    <mergeCell ref="B92:B93"/>
    <mergeCell ref="B94:B96"/>
    <mergeCell ref="B97:B99"/>
    <mergeCell ref="B100:B102"/>
    <mergeCell ref="B103:B105"/>
    <mergeCell ref="B106:B108"/>
    <mergeCell ref="B109:B111"/>
    <mergeCell ref="B112:B114"/>
    <mergeCell ref="B115:B117"/>
    <mergeCell ref="B118:B120"/>
    <mergeCell ref="B121:B123"/>
    <mergeCell ref="B124:B126"/>
    <mergeCell ref="B127:B129"/>
    <mergeCell ref="B130:B132"/>
    <mergeCell ref="B133:B135"/>
    <mergeCell ref="B136:B138"/>
    <mergeCell ref="C4:C5"/>
    <mergeCell ref="D4:D5"/>
    <mergeCell ref="E4:E5"/>
    <mergeCell ref="H4:H5"/>
    <mergeCell ref="I4:I5"/>
  </mergeCells>
  <printOptions horizontalCentered="1"/>
  <pageMargins left="1.18055555555556" right="1.18055555555556" top="1.18055555555556" bottom="1.18055555555556" header="0.511805555555556" footer="0.511805555555556"/>
  <pageSetup paperSize="9" scale="75" orientation="landscape" errors="blank"/>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256"/>
  <sheetViews>
    <sheetView topLeftCell="A52" workbookViewId="0">
      <selection activeCell="A1" sqref="A1"/>
    </sheetView>
  </sheetViews>
  <sheetFormatPr defaultColWidth="8" defaultRowHeight="15"/>
  <cols>
    <col min="1" max="1" width="23.3809523809524" style="1"/>
    <col min="2" max="2" width="21.8" style="1"/>
    <col min="3" max="3" width="30.6857142857143" style="1"/>
    <col min="4" max="4" width="26.9619047619048" style="1"/>
    <col min="5" max="5" width="5.44761904761905" style="1"/>
    <col min="6" max="6" width="9.75238095238095" style="1"/>
    <col min="7" max="7" width="10.3238095238095" style="1"/>
    <col min="8" max="8" width="6.6" style="1"/>
    <col min="9" max="9" width="45.4666666666667" style="1"/>
  </cols>
  <sheetData>
    <row r="1" ht="39" customHeight="1" spans="1:9">
      <c r="A1" s="2" t="s">
        <v>722</v>
      </c>
      <c r="B1" s="2"/>
      <c r="C1" s="2"/>
      <c r="D1" s="2"/>
      <c r="E1" s="2"/>
      <c r="F1" s="2"/>
      <c r="G1" s="2"/>
      <c r="H1" s="118"/>
      <c r="I1" s="2"/>
    </row>
    <row r="2" ht="15.75" customHeight="1" spans="1:9">
      <c r="A2" s="118"/>
      <c r="B2" s="118"/>
      <c r="C2" s="118"/>
      <c r="D2" s="118"/>
      <c r="E2" s="118"/>
      <c r="F2" s="118"/>
      <c r="G2" s="118"/>
      <c r="H2" s="118"/>
      <c r="I2" s="137" t="s">
        <v>723</v>
      </c>
    </row>
    <row r="3" ht="15.75" customHeight="1" spans="1:9">
      <c r="A3" s="119" t="s">
        <v>49</v>
      </c>
      <c r="B3" s="120"/>
      <c r="C3" s="120"/>
      <c r="D3" s="120"/>
      <c r="E3" s="120"/>
      <c r="F3" s="120"/>
      <c r="G3" s="120"/>
      <c r="H3" s="120"/>
      <c r="I3" s="138" t="s">
        <v>724</v>
      </c>
    </row>
    <row r="4" ht="23.25" customHeight="1" spans="1:9">
      <c r="A4" s="121" t="s">
        <v>338</v>
      </c>
      <c r="B4" s="121" t="s">
        <v>624</v>
      </c>
      <c r="C4" s="121" t="s">
        <v>625</v>
      </c>
      <c r="D4" s="121" t="s">
        <v>626</v>
      </c>
      <c r="E4" s="122" t="s">
        <v>627</v>
      </c>
      <c r="F4" s="121" t="s">
        <v>628</v>
      </c>
      <c r="G4" s="121"/>
      <c r="H4" s="122" t="s">
        <v>629</v>
      </c>
      <c r="I4" s="132" t="s">
        <v>725</v>
      </c>
    </row>
    <row r="5" ht="23.25" customHeight="1" spans="1:9">
      <c r="A5" s="121"/>
      <c r="B5" s="121"/>
      <c r="C5" s="121"/>
      <c r="D5" s="121"/>
      <c r="E5" s="121"/>
      <c r="F5" s="121" t="s">
        <v>631</v>
      </c>
      <c r="G5" s="121" t="s">
        <v>632</v>
      </c>
      <c r="H5" s="121"/>
      <c r="I5" s="132"/>
    </row>
    <row r="6" ht="23.25" customHeight="1" spans="1:9">
      <c r="A6" s="123" t="s">
        <v>726</v>
      </c>
      <c r="B6" s="123"/>
      <c r="C6" s="124"/>
      <c r="D6" s="124"/>
      <c r="E6" s="124"/>
      <c r="F6" s="124"/>
      <c r="G6" s="124"/>
      <c r="H6" s="125"/>
      <c r="I6" s="124"/>
    </row>
    <row r="7" ht="25.5" customHeight="1" spans="1:9">
      <c r="A7" s="126" t="s">
        <v>727</v>
      </c>
      <c r="B7" s="127" t="s">
        <v>728</v>
      </c>
      <c r="C7" s="128" t="s">
        <v>644</v>
      </c>
      <c r="D7" s="129">
        <v>0</v>
      </c>
      <c r="E7" s="130"/>
      <c r="F7" s="131"/>
      <c r="G7" s="131"/>
      <c r="H7" s="132"/>
      <c r="I7" s="139"/>
    </row>
    <row r="8" ht="25.5" customHeight="1" spans="1:9">
      <c r="A8" s="126"/>
      <c r="B8" s="127"/>
      <c r="C8" s="128" t="s">
        <v>80</v>
      </c>
      <c r="D8" s="129">
        <v>0</v>
      </c>
      <c r="E8" s="130"/>
      <c r="F8" s="131"/>
      <c r="G8" s="131"/>
      <c r="H8" s="132"/>
      <c r="I8" s="139"/>
    </row>
    <row r="9" ht="25.5" customHeight="1" spans="1:9">
      <c r="A9" s="126"/>
      <c r="B9" s="127"/>
      <c r="C9" s="128" t="s">
        <v>729</v>
      </c>
      <c r="D9" s="129">
        <v>0</v>
      </c>
      <c r="E9" s="130"/>
      <c r="F9" s="131"/>
      <c r="G9" s="131"/>
      <c r="H9" s="132"/>
      <c r="I9" s="139"/>
    </row>
    <row r="10" ht="25.5" customHeight="1" spans="1:9">
      <c r="A10" s="126"/>
      <c r="B10" s="127"/>
      <c r="C10" s="128" t="s">
        <v>730</v>
      </c>
      <c r="D10" s="129">
        <v>0</v>
      </c>
      <c r="E10" s="130" t="s">
        <v>639</v>
      </c>
      <c r="F10" s="133">
        <v>0.05</v>
      </c>
      <c r="G10" s="133">
        <v>0.2</v>
      </c>
      <c r="H10" s="134" t="s">
        <v>640</v>
      </c>
      <c r="I10" s="139" t="s">
        <v>641</v>
      </c>
    </row>
    <row r="11" ht="25.5" customHeight="1" spans="1:9">
      <c r="A11" s="126" t="s">
        <v>731</v>
      </c>
      <c r="B11" s="127" t="s">
        <v>732</v>
      </c>
      <c r="C11" s="128" t="s">
        <v>644</v>
      </c>
      <c r="D11" s="129">
        <v>0</v>
      </c>
      <c r="E11" s="130"/>
      <c r="F11" s="131"/>
      <c r="G11" s="131"/>
      <c r="H11" s="132"/>
      <c r="I11" s="139"/>
    </row>
    <row r="12" ht="25.5" customHeight="1" spans="1:9">
      <c r="A12" s="126"/>
      <c r="B12" s="127"/>
      <c r="C12" s="128" t="s">
        <v>80</v>
      </c>
      <c r="D12" s="129">
        <v>0</v>
      </c>
      <c r="E12" s="130"/>
      <c r="F12" s="131"/>
      <c r="G12" s="131"/>
      <c r="H12" s="132"/>
      <c r="I12" s="139"/>
    </row>
    <row r="13" ht="25.5" customHeight="1" spans="1:9">
      <c r="A13" s="126"/>
      <c r="B13" s="127"/>
      <c r="C13" s="128" t="s">
        <v>729</v>
      </c>
      <c r="D13" s="129">
        <v>0</v>
      </c>
      <c r="E13" s="130"/>
      <c r="F13" s="131"/>
      <c r="G13" s="131"/>
      <c r="H13" s="132"/>
      <c r="I13" s="139"/>
    </row>
    <row r="14" ht="25.5" customHeight="1" spans="1:9">
      <c r="A14" s="126"/>
      <c r="B14" s="127"/>
      <c r="C14" s="128" t="s">
        <v>730</v>
      </c>
      <c r="D14" s="129">
        <v>0</v>
      </c>
      <c r="E14" s="130" t="s">
        <v>639</v>
      </c>
      <c r="F14" s="133">
        <v>0.05</v>
      </c>
      <c r="G14" s="133">
        <v>0.2</v>
      </c>
      <c r="H14" s="134" t="s">
        <v>640</v>
      </c>
      <c r="I14" s="139" t="s">
        <v>641</v>
      </c>
    </row>
    <row r="15" ht="25.5" customHeight="1" spans="1:9">
      <c r="A15" s="126" t="s">
        <v>733</v>
      </c>
      <c r="B15" s="126" t="s">
        <v>734</v>
      </c>
      <c r="C15" s="128" t="s">
        <v>644</v>
      </c>
      <c r="D15" s="129">
        <v>0</v>
      </c>
      <c r="E15" s="130"/>
      <c r="F15" s="131"/>
      <c r="G15" s="131"/>
      <c r="H15" s="132"/>
      <c r="I15" s="139"/>
    </row>
    <row r="16" ht="25.5" customHeight="1" spans="1:9">
      <c r="A16" s="126"/>
      <c r="B16" s="126"/>
      <c r="C16" s="128" t="s">
        <v>80</v>
      </c>
      <c r="D16" s="129">
        <v>0</v>
      </c>
      <c r="E16" s="130"/>
      <c r="F16" s="131"/>
      <c r="G16" s="131"/>
      <c r="H16" s="132"/>
      <c r="I16" s="139"/>
    </row>
    <row r="17" ht="25.5" customHeight="1" spans="1:9">
      <c r="A17" s="126"/>
      <c r="B17" s="126"/>
      <c r="C17" s="128" t="s">
        <v>729</v>
      </c>
      <c r="D17" s="129">
        <v>0</v>
      </c>
      <c r="E17" s="130"/>
      <c r="F17" s="131"/>
      <c r="G17" s="131"/>
      <c r="H17" s="132"/>
      <c r="I17" s="139"/>
    </row>
    <row r="18" ht="25.5" customHeight="1" spans="1:9">
      <c r="A18" s="126"/>
      <c r="B18" s="126"/>
      <c r="C18" s="128" t="s">
        <v>730</v>
      </c>
      <c r="D18" s="129">
        <v>0</v>
      </c>
      <c r="E18" s="130" t="s">
        <v>639</v>
      </c>
      <c r="F18" s="133">
        <v>0.05</v>
      </c>
      <c r="G18" s="133">
        <v>0.2</v>
      </c>
      <c r="H18" s="134" t="s">
        <v>640</v>
      </c>
      <c r="I18" s="139" t="s">
        <v>641</v>
      </c>
    </row>
    <row r="19" ht="25.5" customHeight="1" spans="1:9">
      <c r="A19" s="126" t="s">
        <v>735</v>
      </c>
      <c r="B19" s="126" t="s">
        <v>736</v>
      </c>
      <c r="C19" s="128" t="s">
        <v>644</v>
      </c>
      <c r="D19" s="129">
        <v>0</v>
      </c>
      <c r="E19" s="130"/>
      <c r="F19" s="131"/>
      <c r="G19" s="131"/>
      <c r="H19" s="132"/>
      <c r="I19" s="139"/>
    </row>
    <row r="20" ht="25.5" customHeight="1" spans="1:9">
      <c r="A20" s="126"/>
      <c r="B20" s="126"/>
      <c r="C20" s="128" t="s">
        <v>80</v>
      </c>
      <c r="D20" s="129">
        <v>0</v>
      </c>
      <c r="E20" s="130"/>
      <c r="F20" s="131"/>
      <c r="G20" s="131"/>
      <c r="H20" s="132"/>
      <c r="I20" s="139"/>
    </row>
    <row r="21" ht="25.5" customHeight="1" spans="1:9">
      <c r="A21" s="126"/>
      <c r="B21" s="126"/>
      <c r="C21" s="128" t="s">
        <v>729</v>
      </c>
      <c r="D21" s="129">
        <v>0</v>
      </c>
      <c r="E21" s="130"/>
      <c r="F21" s="131"/>
      <c r="G21" s="131"/>
      <c r="H21" s="132"/>
      <c r="I21" s="139"/>
    </row>
    <row r="22" ht="25.5" customHeight="1" spans="1:9">
      <c r="A22" s="126"/>
      <c r="B22" s="126"/>
      <c r="C22" s="128" t="s">
        <v>730</v>
      </c>
      <c r="D22" s="129">
        <v>0</v>
      </c>
      <c r="E22" s="130" t="s">
        <v>639</v>
      </c>
      <c r="F22" s="133">
        <v>0.05</v>
      </c>
      <c r="G22" s="133">
        <v>0.2</v>
      </c>
      <c r="H22" s="134" t="s">
        <v>640</v>
      </c>
      <c r="I22" s="139" t="s">
        <v>641</v>
      </c>
    </row>
    <row r="23" ht="25.5" customHeight="1" spans="1:9">
      <c r="A23" s="126" t="s">
        <v>737</v>
      </c>
      <c r="B23" s="127" t="s">
        <v>738</v>
      </c>
      <c r="C23" s="128" t="s">
        <v>644</v>
      </c>
      <c r="D23" s="129">
        <v>0</v>
      </c>
      <c r="E23" s="130"/>
      <c r="F23" s="131"/>
      <c r="G23" s="131"/>
      <c r="H23" s="132"/>
      <c r="I23" s="139"/>
    </row>
    <row r="24" ht="25.5" customHeight="1" spans="1:9">
      <c r="A24" s="126"/>
      <c r="B24" s="127"/>
      <c r="C24" s="128" t="s">
        <v>739</v>
      </c>
      <c r="D24" s="129">
        <v>0</v>
      </c>
      <c r="E24" s="130" t="s">
        <v>639</v>
      </c>
      <c r="F24" s="133">
        <v>0</v>
      </c>
      <c r="G24" s="133">
        <v>0.2</v>
      </c>
      <c r="H24" s="134" t="s">
        <v>640</v>
      </c>
      <c r="I24" s="139" t="s">
        <v>641</v>
      </c>
    </row>
    <row r="25" ht="25.5" customHeight="1" spans="1:9">
      <c r="A25" s="126"/>
      <c r="B25" s="127"/>
      <c r="C25" s="128" t="s">
        <v>80</v>
      </c>
      <c r="D25" s="129">
        <v>0</v>
      </c>
      <c r="E25" s="130"/>
      <c r="F25" s="131"/>
      <c r="G25" s="131"/>
      <c r="H25" s="132"/>
      <c r="I25" s="139"/>
    </row>
    <row r="26" ht="25.5" customHeight="1" spans="1:9">
      <c r="A26" s="126"/>
      <c r="B26" s="127"/>
      <c r="C26" s="128" t="s">
        <v>740</v>
      </c>
      <c r="D26" s="129">
        <v>0</v>
      </c>
      <c r="E26" s="130" t="s">
        <v>639</v>
      </c>
      <c r="F26" s="133">
        <v>0</v>
      </c>
      <c r="G26" s="133">
        <v>0.2</v>
      </c>
      <c r="H26" s="134" t="s">
        <v>640</v>
      </c>
      <c r="I26" s="139" t="s">
        <v>641</v>
      </c>
    </row>
    <row r="27" ht="25.5" customHeight="1" spans="1:9">
      <c r="A27" s="126" t="s">
        <v>741</v>
      </c>
      <c r="B27" s="127" t="s">
        <v>742</v>
      </c>
      <c r="C27" s="128" t="s">
        <v>644</v>
      </c>
      <c r="D27" s="129">
        <v>0</v>
      </c>
      <c r="E27" s="130"/>
      <c r="F27" s="131"/>
      <c r="G27" s="131"/>
      <c r="H27" s="132"/>
      <c r="I27" s="139"/>
    </row>
    <row r="28" ht="25.5" customHeight="1" spans="1:9">
      <c r="A28" s="126"/>
      <c r="B28" s="127"/>
      <c r="C28" s="128" t="s">
        <v>739</v>
      </c>
      <c r="D28" s="129">
        <v>0</v>
      </c>
      <c r="E28" s="130" t="s">
        <v>639</v>
      </c>
      <c r="F28" s="133">
        <v>0</v>
      </c>
      <c r="G28" s="133">
        <v>0.2</v>
      </c>
      <c r="H28" s="134" t="s">
        <v>640</v>
      </c>
      <c r="I28" s="139" t="s">
        <v>641</v>
      </c>
    </row>
    <row r="29" ht="25.5" customHeight="1" spans="1:9">
      <c r="A29" s="126"/>
      <c r="B29" s="127"/>
      <c r="C29" s="128" t="s">
        <v>80</v>
      </c>
      <c r="D29" s="129">
        <v>0</v>
      </c>
      <c r="E29" s="130"/>
      <c r="F29" s="133"/>
      <c r="G29" s="133"/>
      <c r="H29" s="132"/>
      <c r="I29" s="139"/>
    </row>
    <row r="30" ht="25.5" customHeight="1" spans="1:9">
      <c r="A30" s="126"/>
      <c r="B30" s="127"/>
      <c r="C30" s="128" t="s">
        <v>740</v>
      </c>
      <c r="D30" s="129">
        <v>0</v>
      </c>
      <c r="E30" s="130" t="s">
        <v>639</v>
      </c>
      <c r="F30" s="133">
        <v>0</v>
      </c>
      <c r="G30" s="133">
        <v>0.2</v>
      </c>
      <c r="H30" s="134" t="s">
        <v>640</v>
      </c>
      <c r="I30" s="139" t="s">
        <v>641</v>
      </c>
    </row>
    <row r="31" ht="25.5" customHeight="1" spans="1:9">
      <c r="A31" s="123" t="s">
        <v>743</v>
      </c>
      <c r="B31" s="123"/>
      <c r="C31" s="124"/>
      <c r="D31" s="135"/>
      <c r="E31" s="135"/>
      <c r="F31" s="135"/>
      <c r="G31" s="135"/>
      <c r="H31" s="125"/>
      <c r="I31" s="135"/>
    </row>
    <row r="32" ht="25.5" customHeight="1" spans="1:9">
      <c r="A32" s="126" t="s">
        <v>744</v>
      </c>
      <c r="B32" s="127" t="s">
        <v>732</v>
      </c>
      <c r="C32" s="128" t="s">
        <v>644</v>
      </c>
      <c r="D32" s="129">
        <v>0</v>
      </c>
      <c r="E32" s="130"/>
      <c r="F32" s="131"/>
      <c r="G32" s="131"/>
      <c r="H32" s="132"/>
      <c r="I32" s="139"/>
    </row>
    <row r="33" ht="25.5" customHeight="1" spans="1:9">
      <c r="A33" s="126"/>
      <c r="B33" s="127"/>
      <c r="C33" s="128" t="s">
        <v>80</v>
      </c>
      <c r="D33" s="129">
        <v>0</v>
      </c>
      <c r="E33" s="130"/>
      <c r="F33" s="131"/>
      <c r="G33" s="131"/>
      <c r="H33" s="132"/>
      <c r="I33" s="139"/>
    </row>
    <row r="34" ht="25.5" customHeight="1" spans="1:9">
      <c r="A34" s="126" t="s">
        <v>745</v>
      </c>
      <c r="B34" s="127" t="s">
        <v>732</v>
      </c>
      <c r="C34" s="128" t="s">
        <v>644</v>
      </c>
      <c r="D34" s="129">
        <v>0</v>
      </c>
      <c r="E34" s="130"/>
      <c r="F34" s="131"/>
      <c r="G34" s="131"/>
      <c r="H34" s="132"/>
      <c r="I34" s="139"/>
    </row>
    <row r="35" ht="25.5" customHeight="1" spans="1:9">
      <c r="A35" s="126"/>
      <c r="B35" s="127"/>
      <c r="C35" s="128" t="s">
        <v>80</v>
      </c>
      <c r="D35" s="129">
        <v>0</v>
      </c>
      <c r="E35" s="130"/>
      <c r="F35" s="131"/>
      <c r="G35" s="131"/>
      <c r="H35" s="132"/>
      <c r="I35" s="139"/>
    </row>
    <row r="36" ht="14.25" hidden="1" customHeight="1" spans="1:9">
      <c r="A36" s="126"/>
      <c r="B36" s="127"/>
      <c r="C36" s="128" t="s">
        <v>729</v>
      </c>
      <c r="D36" s="129">
        <v>0</v>
      </c>
      <c r="E36" s="130"/>
      <c r="F36" s="131"/>
      <c r="G36" s="131"/>
      <c r="H36" s="132"/>
      <c r="I36" s="139"/>
    </row>
    <row r="37" ht="14.25" hidden="1" customHeight="1" spans="1:9">
      <c r="A37" s="126"/>
      <c r="B37" s="127"/>
      <c r="C37" s="128" t="s">
        <v>730</v>
      </c>
      <c r="D37" s="129">
        <v>0</v>
      </c>
      <c r="E37" s="130"/>
      <c r="F37" s="131"/>
      <c r="G37" s="131"/>
      <c r="H37" s="132"/>
      <c r="I37" s="139"/>
    </row>
    <row r="38" ht="25.5" customHeight="1" spans="1:9">
      <c r="A38" s="126" t="s">
        <v>746</v>
      </c>
      <c r="B38" s="127" t="s">
        <v>747</v>
      </c>
      <c r="C38" s="128" t="s">
        <v>644</v>
      </c>
      <c r="D38" s="129">
        <v>0</v>
      </c>
      <c r="E38" s="130"/>
      <c r="F38" s="131"/>
      <c r="G38" s="131"/>
      <c r="H38" s="132"/>
      <c r="I38" s="139"/>
    </row>
    <row r="39" ht="25.5" customHeight="1" spans="1:9">
      <c r="A39" s="126"/>
      <c r="B39" s="127"/>
      <c r="C39" s="128" t="s">
        <v>748</v>
      </c>
      <c r="D39" s="129">
        <v>0</v>
      </c>
      <c r="E39" s="130" t="s">
        <v>639</v>
      </c>
      <c r="F39" s="133">
        <v>0</v>
      </c>
      <c r="G39" s="133">
        <v>0.1</v>
      </c>
      <c r="H39" s="134" t="s">
        <v>640</v>
      </c>
      <c r="I39" s="139" t="s">
        <v>641</v>
      </c>
    </row>
    <row r="40" ht="25.5" customHeight="1" spans="1:9">
      <c r="A40" s="126"/>
      <c r="B40" s="127"/>
      <c r="C40" s="128" t="s">
        <v>80</v>
      </c>
      <c r="D40" s="129">
        <v>0</v>
      </c>
      <c r="E40" s="130"/>
      <c r="F40" s="133"/>
      <c r="G40" s="133"/>
      <c r="H40" s="132"/>
      <c r="I40" s="139"/>
    </row>
    <row r="41" ht="25.5" customHeight="1" spans="1:9">
      <c r="A41" s="126"/>
      <c r="B41" s="127"/>
      <c r="C41" s="128" t="s">
        <v>749</v>
      </c>
      <c r="D41" s="129">
        <v>0</v>
      </c>
      <c r="E41" s="130" t="s">
        <v>639</v>
      </c>
      <c r="F41" s="133">
        <v>0</v>
      </c>
      <c r="G41" s="133">
        <v>0.1</v>
      </c>
      <c r="H41" s="134" t="s">
        <v>640</v>
      </c>
      <c r="I41" s="139" t="s">
        <v>641</v>
      </c>
    </row>
    <row r="42" ht="25.5" customHeight="1" spans="1:9">
      <c r="A42" s="126" t="s">
        <v>750</v>
      </c>
      <c r="B42" s="127" t="s">
        <v>732</v>
      </c>
      <c r="C42" s="128" t="s">
        <v>644</v>
      </c>
      <c r="D42" s="129">
        <v>0</v>
      </c>
      <c r="E42" s="130"/>
      <c r="F42" s="131"/>
      <c r="G42" s="131"/>
      <c r="H42" s="132"/>
      <c r="I42" s="139"/>
    </row>
    <row r="43" ht="25.5" customHeight="1" spans="1:9">
      <c r="A43" s="126"/>
      <c r="B43" s="127"/>
      <c r="C43" s="128" t="s">
        <v>80</v>
      </c>
      <c r="D43" s="129">
        <v>0</v>
      </c>
      <c r="E43" s="130"/>
      <c r="F43" s="131"/>
      <c r="G43" s="131"/>
      <c r="H43" s="132"/>
      <c r="I43" s="139"/>
    </row>
    <row r="44" ht="25.5" customHeight="1" spans="1:9">
      <c r="A44" s="126" t="s">
        <v>751</v>
      </c>
      <c r="B44" s="126" t="s">
        <v>752</v>
      </c>
      <c r="C44" s="128" t="s">
        <v>644</v>
      </c>
      <c r="D44" s="129">
        <v>0</v>
      </c>
      <c r="E44" s="130"/>
      <c r="F44" s="131"/>
      <c r="G44" s="131"/>
      <c r="H44" s="132"/>
      <c r="I44" s="139"/>
    </row>
    <row r="45" ht="25.5" customHeight="1" spans="1:9">
      <c r="A45" s="126"/>
      <c r="B45" s="126"/>
      <c r="C45" s="128" t="s">
        <v>80</v>
      </c>
      <c r="D45" s="129">
        <v>0</v>
      </c>
      <c r="E45" s="130"/>
      <c r="F45" s="131"/>
      <c r="G45" s="131"/>
      <c r="H45" s="132"/>
      <c r="I45" s="139"/>
    </row>
    <row r="46" ht="25.5" customHeight="1" spans="1:9">
      <c r="A46" s="126"/>
      <c r="B46" s="126"/>
      <c r="C46" s="128" t="s">
        <v>729</v>
      </c>
      <c r="D46" s="129">
        <v>0</v>
      </c>
      <c r="E46" s="130" t="s">
        <v>639</v>
      </c>
      <c r="F46" s="131"/>
      <c r="G46" s="133">
        <v>0</v>
      </c>
      <c r="H46" s="134" t="s">
        <v>640</v>
      </c>
      <c r="I46" s="139" t="s">
        <v>641</v>
      </c>
    </row>
    <row r="47" ht="25.5" customHeight="1" spans="1:9">
      <c r="A47" s="126" t="s">
        <v>753</v>
      </c>
      <c r="B47" s="126" t="s">
        <v>754</v>
      </c>
      <c r="C47" s="128" t="s">
        <v>644</v>
      </c>
      <c r="D47" s="129">
        <v>0</v>
      </c>
      <c r="E47" s="130"/>
      <c r="F47" s="131"/>
      <c r="G47" s="131"/>
      <c r="H47" s="132"/>
      <c r="I47" s="139"/>
    </row>
    <row r="48" ht="25.5" customHeight="1" spans="1:9">
      <c r="A48" s="126"/>
      <c r="B48" s="126"/>
      <c r="C48" s="128" t="s">
        <v>80</v>
      </c>
      <c r="D48" s="129">
        <v>0</v>
      </c>
      <c r="E48" s="130"/>
      <c r="F48" s="131"/>
      <c r="G48" s="131"/>
      <c r="H48" s="132"/>
      <c r="I48" s="139"/>
    </row>
    <row r="49" ht="25.5" customHeight="1" spans="1:9">
      <c r="A49" s="126"/>
      <c r="B49" s="126"/>
      <c r="C49" s="128" t="s">
        <v>755</v>
      </c>
      <c r="D49" s="129">
        <v>0</v>
      </c>
      <c r="E49" s="130" t="s">
        <v>639</v>
      </c>
      <c r="F49" s="133">
        <v>-0.4</v>
      </c>
      <c r="G49" s="133">
        <v>0</v>
      </c>
      <c r="H49" s="134" t="s">
        <v>640</v>
      </c>
      <c r="I49" s="139" t="s">
        <v>641</v>
      </c>
    </row>
    <row r="50" ht="25.5" customHeight="1" spans="1:9">
      <c r="A50" s="123" t="s">
        <v>756</v>
      </c>
      <c r="B50" s="123"/>
      <c r="C50" s="124"/>
      <c r="D50" s="135"/>
      <c r="E50" s="135"/>
      <c r="F50" s="135"/>
      <c r="G50" s="135"/>
      <c r="H50" s="125"/>
      <c r="I50" s="140"/>
    </row>
    <row r="51" ht="25.5" customHeight="1" spans="1:9">
      <c r="A51" s="126" t="s">
        <v>757</v>
      </c>
      <c r="B51" s="127" t="s">
        <v>732</v>
      </c>
      <c r="C51" s="128" t="s">
        <v>644</v>
      </c>
      <c r="D51" s="129">
        <v>0</v>
      </c>
      <c r="E51" s="130"/>
      <c r="F51" s="131"/>
      <c r="G51" s="131"/>
      <c r="H51" s="132"/>
      <c r="I51" s="139"/>
    </row>
    <row r="52" ht="25.5" customHeight="1" spans="1:9">
      <c r="A52" s="126"/>
      <c r="B52" s="127"/>
      <c r="C52" s="128" t="s">
        <v>80</v>
      </c>
      <c r="D52" s="129">
        <v>0</v>
      </c>
      <c r="E52" s="130"/>
      <c r="F52" s="131"/>
      <c r="G52" s="131"/>
      <c r="H52" s="134"/>
      <c r="I52" s="139"/>
    </row>
    <row r="53" ht="25.5" customHeight="1" spans="1:9">
      <c r="A53" s="126"/>
      <c r="B53" s="127"/>
      <c r="C53" s="128" t="s">
        <v>729</v>
      </c>
      <c r="D53" s="129">
        <v>0</v>
      </c>
      <c r="E53" s="130"/>
      <c r="F53" s="133"/>
      <c r="G53" s="133"/>
      <c r="H53" s="132"/>
      <c r="I53" s="139"/>
    </row>
    <row r="54" ht="25.5" customHeight="1" spans="1:9">
      <c r="A54" s="126"/>
      <c r="B54" s="127"/>
      <c r="C54" s="128" t="s">
        <v>730</v>
      </c>
      <c r="D54" s="129">
        <v>0</v>
      </c>
      <c r="E54" s="130" t="s">
        <v>639</v>
      </c>
      <c r="F54" s="131" t="s">
        <v>706</v>
      </c>
      <c r="G54" s="131" t="s">
        <v>758</v>
      </c>
      <c r="H54" s="134" t="s">
        <v>640</v>
      </c>
      <c r="I54" s="139" t="s">
        <v>641</v>
      </c>
    </row>
    <row r="55" ht="25.5" customHeight="1" spans="1:9">
      <c r="A55" s="126" t="s">
        <v>759</v>
      </c>
      <c r="B55" s="126" t="s">
        <v>760</v>
      </c>
      <c r="C55" s="128" t="s">
        <v>644</v>
      </c>
      <c r="D55" s="129">
        <v>0</v>
      </c>
      <c r="E55" s="130"/>
      <c r="F55" s="131"/>
      <c r="G55" s="131"/>
      <c r="H55" s="132"/>
      <c r="I55" s="139"/>
    </row>
    <row r="56" ht="25.5" customHeight="1" spans="1:9">
      <c r="A56" s="126"/>
      <c r="B56" s="126"/>
      <c r="C56" s="128" t="s">
        <v>80</v>
      </c>
      <c r="D56" s="129">
        <v>0</v>
      </c>
      <c r="E56" s="130"/>
      <c r="F56" s="133"/>
      <c r="G56" s="133"/>
      <c r="H56" s="134"/>
      <c r="I56" s="139"/>
    </row>
    <row r="57" ht="25.5" customHeight="1" spans="1:9">
      <c r="A57" s="126"/>
      <c r="B57" s="126"/>
      <c r="C57" s="128" t="s">
        <v>729</v>
      </c>
      <c r="D57" s="129">
        <v>0</v>
      </c>
      <c r="E57" s="130"/>
      <c r="F57" s="131"/>
      <c r="G57" s="131"/>
      <c r="H57" s="132"/>
      <c r="I57" s="139"/>
    </row>
    <row r="58" ht="25.5" customHeight="1" spans="1:9">
      <c r="A58" s="126"/>
      <c r="B58" s="126"/>
      <c r="C58" s="128" t="s">
        <v>730</v>
      </c>
      <c r="D58" s="129">
        <v>0</v>
      </c>
      <c r="E58" s="130" t="s">
        <v>639</v>
      </c>
      <c r="F58" s="131" t="s">
        <v>706</v>
      </c>
      <c r="G58" s="131" t="s">
        <v>702</v>
      </c>
      <c r="H58" s="134" t="s">
        <v>640</v>
      </c>
      <c r="I58" s="139" t="s">
        <v>641</v>
      </c>
    </row>
    <row r="59" ht="25.5" customHeight="1" spans="1:9">
      <c r="A59" s="126" t="s">
        <v>761</v>
      </c>
      <c r="B59" s="126" t="s">
        <v>762</v>
      </c>
      <c r="C59" s="128" t="s">
        <v>763</v>
      </c>
      <c r="D59" s="129">
        <v>0</v>
      </c>
      <c r="E59" s="130"/>
      <c r="F59" s="133"/>
      <c r="G59" s="133"/>
      <c r="H59" s="132"/>
      <c r="I59" s="139"/>
    </row>
    <row r="60" ht="25.5" customHeight="1" spans="1:9">
      <c r="A60" s="126"/>
      <c r="B60" s="126"/>
      <c r="C60" s="128" t="s">
        <v>764</v>
      </c>
      <c r="D60" s="129">
        <v>0</v>
      </c>
      <c r="E60" s="130"/>
      <c r="F60" s="131"/>
      <c r="G60" s="131"/>
      <c r="H60" s="134"/>
      <c r="I60" s="139"/>
    </row>
    <row r="61" ht="25.5" customHeight="1" spans="1:9">
      <c r="A61" s="126"/>
      <c r="B61" s="126"/>
      <c r="C61" s="128" t="s">
        <v>638</v>
      </c>
      <c r="D61" s="129">
        <v>0</v>
      </c>
      <c r="E61" s="130" t="s">
        <v>639</v>
      </c>
      <c r="F61" s="136">
        <v>0</v>
      </c>
      <c r="G61" s="136">
        <v>0</v>
      </c>
      <c r="H61" s="134" t="s">
        <v>640</v>
      </c>
      <c r="I61" s="139" t="s">
        <v>641</v>
      </c>
    </row>
    <row r="62" ht="25.5" customHeight="1" spans="1:9">
      <c r="A62" s="126"/>
      <c r="B62" s="126"/>
      <c r="C62" s="128" t="s">
        <v>765</v>
      </c>
      <c r="D62" s="129">
        <v>0</v>
      </c>
      <c r="E62" s="130"/>
      <c r="F62" s="136"/>
      <c r="G62" s="136"/>
      <c r="H62" s="134"/>
      <c r="I62" s="139"/>
    </row>
    <row r="63" ht="25.5" customHeight="1" spans="1:9">
      <c r="A63" s="126"/>
      <c r="B63" s="126"/>
      <c r="C63" s="128" t="s">
        <v>766</v>
      </c>
      <c r="D63" s="129">
        <v>0</v>
      </c>
      <c r="E63" s="130"/>
      <c r="F63" s="136"/>
      <c r="G63" s="136"/>
      <c r="H63" s="132"/>
      <c r="I63" s="139"/>
    </row>
    <row r="64" ht="25.5" customHeight="1" spans="1:9">
      <c r="A64" s="126"/>
      <c r="B64" s="126"/>
      <c r="C64" s="128" t="s">
        <v>638</v>
      </c>
      <c r="D64" s="129">
        <v>0</v>
      </c>
      <c r="E64" s="130" t="s">
        <v>639</v>
      </c>
      <c r="F64" s="136">
        <v>0</v>
      </c>
      <c r="G64" s="136">
        <v>0</v>
      </c>
      <c r="H64" s="134" t="s">
        <v>640</v>
      </c>
      <c r="I64" s="139" t="s">
        <v>641</v>
      </c>
    </row>
    <row r="65" ht="25.5" customHeight="1" spans="1:9">
      <c r="A65" s="126" t="s">
        <v>767</v>
      </c>
      <c r="B65" s="127" t="s">
        <v>732</v>
      </c>
      <c r="C65" s="128" t="s">
        <v>644</v>
      </c>
      <c r="D65" s="129">
        <v>0</v>
      </c>
      <c r="E65" s="130"/>
      <c r="F65" s="131"/>
      <c r="G65" s="131"/>
      <c r="H65" s="132"/>
      <c r="I65" s="139"/>
    </row>
    <row r="66" ht="25.5" customHeight="1" spans="1:9">
      <c r="A66" s="126"/>
      <c r="B66" s="127"/>
      <c r="C66" s="128" t="s">
        <v>80</v>
      </c>
      <c r="D66" s="129">
        <v>0</v>
      </c>
      <c r="E66" s="130"/>
      <c r="F66" s="131"/>
      <c r="G66" s="131"/>
      <c r="H66" s="132"/>
      <c r="I66" s="139"/>
    </row>
    <row r="67" ht="25.5" customHeight="1" spans="1:9">
      <c r="A67" s="126"/>
      <c r="B67" s="127"/>
      <c r="C67" s="128" t="s">
        <v>729</v>
      </c>
      <c r="D67" s="129">
        <v>0</v>
      </c>
      <c r="E67" s="130"/>
      <c r="F67" s="131"/>
      <c r="G67" s="131"/>
      <c r="H67" s="132"/>
      <c r="I67" s="139"/>
    </row>
    <row r="68" ht="25.5" customHeight="1" spans="1:9">
      <c r="A68" s="126"/>
      <c r="B68" s="127"/>
      <c r="C68" s="128" t="s">
        <v>730</v>
      </c>
      <c r="D68" s="129">
        <v>0</v>
      </c>
      <c r="E68" s="130"/>
      <c r="F68" s="131"/>
      <c r="G68" s="131"/>
      <c r="H68" s="132"/>
      <c r="I68" s="139"/>
    </row>
    <row r="69" ht="25.5" customHeight="1" spans="1:9">
      <c r="A69" s="126" t="s">
        <v>768</v>
      </c>
      <c r="B69" s="127" t="s">
        <v>732</v>
      </c>
      <c r="C69" s="128" t="s">
        <v>644</v>
      </c>
      <c r="D69" s="129">
        <v>0</v>
      </c>
      <c r="E69" s="130"/>
      <c r="F69" s="131"/>
      <c r="G69" s="131"/>
      <c r="H69" s="132"/>
      <c r="I69" s="139"/>
    </row>
    <row r="70" ht="25.5" customHeight="1" spans="1:9">
      <c r="A70" s="126"/>
      <c r="B70" s="127"/>
      <c r="C70" s="128" t="s">
        <v>80</v>
      </c>
      <c r="D70" s="129">
        <v>0</v>
      </c>
      <c r="E70" s="130"/>
      <c r="F70" s="131"/>
      <c r="G70" s="131"/>
      <c r="H70" s="132"/>
      <c r="I70" s="139"/>
    </row>
    <row r="71" ht="25.5" customHeight="1" spans="1:9">
      <c r="A71" s="126"/>
      <c r="B71" s="127"/>
      <c r="C71" s="128" t="s">
        <v>729</v>
      </c>
      <c r="D71" s="129">
        <v>0</v>
      </c>
      <c r="E71" s="130"/>
      <c r="F71" s="131"/>
      <c r="G71" s="131"/>
      <c r="H71" s="132"/>
      <c r="I71" s="139"/>
    </row>
    <row r="72" ht="25.5" customHeight="1" spans="1:9">
      <c r="A72" s="126"/>
      <c r="B72" s="127"/>
      <c r="C72" s="128" t="s">
        <v>730</v>
      </c>
      <c r="D72" s="129">
        <v>0</v>
      </c>
      <c r="E72" s="130"/>
      <c r="F72" s="131"/>
      <c r="G72" s="131"/>
      <c r="H72" s="132"/>
      <c r="I72" s="139"/>
    </row>
    <row r="73" ht="25.5" customHeight="1" spans="1:9">
      <c r="A73" s="126" t="s">
        <v>769</v>
      </c>
      <c r="B73" s="126" t="s">
        <v>770</v>
      </c>
      <c r="C73" s="128" t="s">
        <v>644</v>
      </c>
      <c r="D73" s="129">
        <v>0</v>
      </c>
      <c r="E73" s="130" t="s">
        <v>639</v>
      </c>
      <c r="F73" s="133">
        <v>0.0035</v>
      </c>
      <c r="G73" s="133">
        <v>0.04</v>
      </c>
      <c r="H73" s="134" t="s">
        <v>640</v>
      </c>
      <c r="I73" s="139" t="s">
        <v>641</v>
      </c>
    </row>
    <row r="74" ht="25.5" customHeight="1" spans="1:9">
      <c r="A74" s="126"/>
      <c r="B74" s="126"/>
      <c r="C74" s="128" t="s">
        <v>80</v>
      </c>
      <c r="D74" s="129">
        <v>0</v>
      </c>
      <c r="E74" s="130" t="s">
        <v>639</v>
      </c>
      <c r="F74" s="133">
        <v>0.0035</v>
      </c>
      <c r="G74" s="133">
        <v>0.04</v>
      </c>
      <c r="H74" s="134" t="s">
        <v>640</v>
      </c>
      <c r="I74" s="139" t="s">
        <v>641</v>
      </c>
    </row>
    <row r="75" ht="25.5" customHeight="1" spans="1:9">
      <c r="A75" s="126"/>
      <c r="B75" s="126"/>
      <c r="C75" s="128" t="s">
        <v>729</v>
      </c>
      <c r="D75" s="129">
        <v>0</v>
      </c>
      <c r="E75" s="130"/>
      <c r="F75" s="131"/>
      <c r="G75" s="131"/>
      <c r="H75" s="132"/>
      <c r="I75" s="139"/>
    </row>
    <row r="76" ht="25.5" customHeight="1" spans="1:9">
      <c r="A76" s="126" t="s">
        <v>771</v>
      </c>
      <c r="B76" s="126" t="s">
        <v>772</v>
      </c>
      <c r="C76" s="128" t="s">
        <v>644</v>
      </c>
      <c r="D76" s="129">
        <v>0</v>
      </c>
      <c r="E76" s="130" t="s">
        <v>639</v>
      </c>
      <c r="F76" s="133">
        <v>0.0035</v>
      </c>
      <c r="G76" s="133">
        <v>0.04</v>
      </c>
      <c r="H76" s="134" t="s">
        <v>640</v>
      </c>
      <c r="I76" s="139" t="s">
        <v>641</v>
      </c>
    </row>
    <row r="77" ht="25.5" customHeight="1" spans="1:9">
      <c r="A77" s="126"/>
      <c r="B77" s="126"/>
      <c r="C77" s="128" t="s">
        <v>80</v>
      </c>
      <c r="D77" s="129">
        <v>0</v>
      </c>
      <c r="E77" s="130" t="s">
        <v>639</v>
      </c>
      <c r="F77" s="133">
        <v>0.0035</v>
      </c>
      <c r="G77" s="133">
        <v>0.04</v>
      </c>
      <c r="H77" s="134" t="s">
        <v>640</v>
      </c>
      <c r="I77" s="139" t="s">
        <v>641</v>
      </c>
    </row>
    <row r="78" ht="25.5" customHeight="1" spans="1:9">
      <c r="A78" s="126"/>
      <c r="B78" s="126"/>
      <c r="C78" s="128" t="s">
        <v>729</v>
      </c>
      <c r="D78" s="129">
        <v>0</v>
      </c>
      <c r="E78" s="130"/>
      <c r="F78" s="131"/>
      <c r="G78" s="131"/>
      <c r="H78" s="132"/>
      <c r="I78" s="139"/>
    </row>
    <row r="79" ht="25.5" customHeight="1" spans="1:9">
      <c r="A79" s="126" t="s">
        <v>773</v>
      </c>
      <c r="B79" s="126" t="s">
        <v>774</v>
      </c>
      <c r="C79" s="128" t="s">
        <v>644</v>
      </c>
      <c r="D79" s="129">
        <v>0</v>
      </c>
      <c r="E79" s="130"/>
      <c r="F79" s="133"/>
      <c r="G79" s="133"/>
      <c r="H79" s="134"/>
      <c r="I79" s="139"/>
    </row>
    <row r="80" ht="25.5" customHeight="1" spans="1:9">
      <c r="A80" s="126"/>
      <c r="B80" s="126"/>
      <c r="C80" s="128" t="s">
        <v>80</v>
      </c>
      <c r="D80" s="129">
        <v>0</v>
      </c>
      <c r="E80" s="130"/>
      <c r="F80" s="133"/>
      <c r="G80" s="133"/>
      <c r="H80" s="134"/>
      <c r="I80" s="139"/>
    </row>
    <row r="81" ht="25.5" customHeight="1" spans="1:9">
      <c r="A81" s="126"/>
      <c r="B81" s="126"/>
      <c r="C81" s="128" t="s">
        <v>729</v>
      </c>
      <c r="D81" s="129">
        <v>0</v>
      </c>
      <c r="E81" s="130"/>
      <c r="F81" s="131"/>
      <c r="G81" s="131"/>
      <c r="H81" s="125"/>
      <c r="I81" s="139"/>
    </row>
    <row r="82" ht="25.5" customHeight="1" spans="1:9">
      <c r="A82" s="126"/>
      <c r="B82" s="126"/>
      <c r="C82" s="128" t="s">
        <v>730</v>
      </c>
      <c r="D82" s="129">
        <v>0</v>
      </c>
      <c r="E82" s="130"/>
      <c r="F82" s="141"/>
      <c r="G82" s="141"/>
      <c r="H82" s="125"/>
      <c r="I82" s="139"/>
    </row>
    <row r="83" ht="25.5" customHeight="1" spans="1:9">
      <c r="A83" s="126" t="s">
        <v>775</v>
      </c>
      <c r="B83" s="126" t="s">
        <v>776</v>
      </c>
      <c r="C83" s="128" t="s">
        <v>644</v>
      </c>
      <c r="D83" s="129">
        <v>0</v>
      </c>
      <c r="E83" s="130" t="s">
        <v>639</v>
      </c>
      <c r="F83" s="131" t="s">
        <v>706</v>
      </c>
      <c r="G83" s="131" t="s">
        <v>706</v>
      </c>
      <c r="H83" s="134" t="s">
        <v>640</v>
      </c>
      <c r="I83" s="139" t="s">
        <v>641</v>
      </c>
    </row>
    <row r="84" ht="25.5" customHeight="1" spans="1:9">
      <c r="A84" s="126"/>
      <c r="B84" s="126"/>
      <c r="C84" s="128" t="s">
        <v>80</v>
      </c>
      <c r="D84" s="129">
        <v>0</v>
      </c>
      <c r="E84" s="130" t="s">
        <v>639</v>
      </c>
      <c r="F84" s="131" t="s">
        <v>706</v>
      </c>
      <c r="G84" s="131" t="s">
        <v>706</v>
      </c>
      <c r="H84" s="134" t="s">
        <v>640</v>
      </c>
      <c r="I84" s="139" t="s">
        <v>641</v>
      </c>
    </row>
    <row r="85" ht="25.5" customHeight="1" spans="1:9">
      <c r="A85" s="126" t="s">
        <v>777</v>
      </c>
      <c r="B85" s="127" t="s">
        <v>732</v>
      </c>
      <c r="C85" s="128" t="s">
        <v>644</v>
      </c>
      <c r="D85" s="129">
        <v>0</v>
      </c>
      <c r="E85" s="130"/>
      <c r="F85" s="141"/>
      <c r="G85" s="141"/>
      <c r="H85" s="125"/>
      <c r="I85" s="139"/>
    </row>
    <row r="86" ht="25.5" customHeight="1" spans="1:9">
      <c r="A86" s="126"/>
      <c r="B86" s="127"/>
      <c r="C86" s="128" t="s">
        <v>80</v>
      </c>
      <c r="D86" s="129">
        <v>0</v>
      </c>
      <c r="E86" s="130"/>
      <c r="F86" s="131"/>
      <c r="G86" s="131"/>
      <c r="H86" s="125"/>
      <c r="I86" s="139"/>
    </row>
    <row r="87" ht="25.5" customHeight="1" spans="1:9">
      <c r="A87" s="126"/>
      <c r="B87" s="127"/>
      <c r="C87" s="128" t="s">
        <v>729</v>
      </c>
      <c r="D87" s="129">
        <v>0</v>
      </c>
      <c r="E87" s="130"/>
      <c r="F87" s="131"/>
      <c r="G87" s="131"/>
      <c r="H87" s="125"/>
      <c r="I87" s="139"/>
    </row>
    <row r="88" ht="25.5" customHeight="1" spans="1:9">
      <c r="A88" s="126"/>
      <c r="B88" s="127"/>
      <c r="C88" s="128" t="s">
        <v>730</v>
      </c>
      <c r="D88" s="129">
        <v>0</v>
      </c>
      <c r="E88" s="130" t="s">
        <v>639</v>
      </c>
      <c r="F88" s="131" t="s">
        <v>778</v>
      </c>
      <c r="G88" s="131" t="s">
        <v>758</v>
      </c>
      <c r="H88" s="134" t="s">
        <v>640</v>
      </c>
      <c r="I88" s="139" t="s">
        <v>641</v>
      </c>
    </row>
    <row r="89" ht="25.5" customHeight="1" spans="1:9">
      <c r="A89" s="123" t="s">
        <v>779</v>
      </c>
      <c r="B89" s="123"/>
      <c r="C89" s="124"/>
      <c r="D89" s="135"/>
      <c r="E89" s="135"/>
      <c r="F89" s="135"/>
      <c r="G89" s="135"/>
      <c r="H89" s="125"/>
      <c r="I89" s="135"/>
    </row>
    <row r="90" ht="25.5" customHeight="1" spans="1:9">
      <c r="A90" s="126" t="s">
        <v>780</v>
      </c>
      <c r="B90" s="127" t="s">
        <v>732</v>
      </c>
      <c r="C90" s="128" t="s">
        <v>644</v>
      </c>
      <c r="D90" s="129">
        <v>0</v>
      </c>
      <c r="E90" s="130"/>
      <c r="F90" s="131"/>
      <c r="G90" s="131"/>
      <c r="H90" s="132"/>
      <c r="I90" s="139"/>
    </row>
    <row r="91" ht="25.5" customHeight="1" spans="1:9">
      <c r="A91" s="126"/>
      <c r="B91" s="127"/>
      <c r="C91" s="128" t="s">
        <v>80</v>
      </c>
      <c r="D91" s="129">
        <v>0</v>
      </c>
      <c r="E91" s="130"/>
      <c r="F91" s="131"/>
      <c r="G91" s="131"/>
      <c r="H91" s="132"/>
      <c r="I91" s="139"/>
    </row>
    <row r="92" ht="25.5" customHeight="1" spans="1:9">
      <c r="A92" s="126"/>
      <c r="B92" s="127"/>
      <c r="C92" s="128" t="s">
        <v>729</v>
      </c>
      <c r="D92" s="129">
        <v>0</v>
      </c>
      <c r="E92" s="130"/>
      <c r="F92" s="131"/>
      <c r="G92" s="131"/>
      <c r="H92" s="132"/>
      <c r="I92" s="139"/>
    </row>
    <row r="93" ht="25.5" customHeight="1" spans="1:9">
      <c r="A93" s="126"/>
      <c r="B93" s="127"/>
      <c r="C93" s="128" t="s">
        <v>730</v>
      </c>
      <c r="D93" s="129">
        <v>0</v>
      </c>
      <c r="E93" s="130" t="s">
        <v>639</v>
      </c>
      <c r="F93" s="133" t="s">
        <v>706</v>
      </c>
      <c r="G93" s="133" t="s">
        <v>700</v>
      </c>
      <c r="H93" s="134" t="s">
        <v>640</v>
      </c>
      <c r="I93" s="139" t="s">
        <v>641</v>
      </c>
    </row>
    <row r="94" ht="25.5" customHeight="1" spans="1:9">
      <c r="A94" s="126" t="s">
        <v>781</v>
      </c>
      <c r="B94" s="127" t="s">
        <v>732</v>
      </c>
      <c r="C94" s="128" t="s">
        <v>644</v>
      </c>
      <c r="D94" s="129">
        <v>0</v>
      </c>
      <c r="E94" s="130"/>
      <c r="F94" s="131"/>
      <c r="G94" s="131"/>
      <c r="H94" s="132"/>
      <c r="I94" s="139"/>
    </row>
    <row r="95" ht="25.5" customHeight="1" spans="1:9">
      <c r="A95" s="126"/>
      <c r="B95" s="127"/>
      <c r="C95" s="128" t="s">
        <v>80</v>
      </c>
      <c r="D95" s="129">
        <v>0</v>
      </c>
      <c r="E95" s="130"/>
      <c r="F95" s="131"/>
      <c r="G95" s="131"/>
      <c r="H95" s="132"/>
      <c r="I95" s="139"/>
    </row>
    <row r="96" ht="25.5" customHeight="1" spans="1:9">
      <c r="A96" s="126"/>
      <c r="B96" s="127"/>
      <c r="C96" s="128" t="s">
        <v>729</v>
      </c>
      <c r="D96" s="129">
        <v>0</v>
      </c>
      <c r="E96" s="130"/>
      <c r="F96" s="131"/>
      <c r="G96" s="131"/>
      <c r="H96" s="132"/>
      <c r="I96" s="139"/>
    </row>
    <row r="97" ht="25.5" customHeight="1" spans="1:9">
      <c r="A97" s="126"/>
      <c r="B97" s="127"/>
      <c r="C97" s="128" t="s">
        <v>730</v>
      </c>
      <c r="D97" s="129">
        <v>0</v>
      </c>
      <c r="E97" s="130" t="s">
        <v>639</v>
      </c>
      <c r="F97" s="133">
        <v>0</v>
      </c>
      <c r="G97" s="133">
        <v>0.2</v>
      </c>
      <c r="H97" s="134" t="s">
        <v>640</v>
      </c>
      <c r="I97" s="139" t="s">
        <v>641</v>
      </c>
    </row>
    <row r="98" ht="25.5" customHeight="1" spans="1:9">
      <c r="A98" s="126" t="s">
        <v>782</v>
      </c>
      <c r="B98" s="126" t="s">
        <v>783</v>
      </c>
      <c r="C98" s="128" t="s">
        <v>644</v>
      </c>
      <c r="D98" s="129">
        <v>0</v>
      </c>
      <c r="E98" s="130"/>
      <c r="F98" s="131"/>
      <c r="G98" s="131"/>
      <c r="H98" s="132"/>
      <c r="I98" s="139"/>
    </row>
    <row r="99" ht="25.5" customHeight="1" spans="1:9">
      <c r="A99" s="126"/>
      <c r="B99" s="126"/>
      <c r="C99" s="128" t="s">
        <v>80</v>
      </c>
      <c r="D99" s="129">
        <v>0</v>
      </c>
      <c r="E99" s="130"/>
      <c r="F99" s="131"/>
      <c r="G99" s="131"/>
      <c r="H99" s="132"/>
      <c r="I99" s="139"/>
    </row>
    <row r="100" ht="25.5" customHeight="1" spans="1:9">
      <c r="A100" s="126"/>
      <c r="B100" s="126"/>
      <c r="C100" s="128" t="s">
        <v>729</v>
      </c>
      <c r="D100" s="129">
        <v>0</v>
      </c>
      <c r="E100" s="130"/>
      <c r="F100" s="131"/>
      <c r="G100" s="131"/>
      <c r="H100" s="132"/>
      <c r="I100" s="139"/>
    </row>
    <row r="101" ht="25.5" customHeight="1" spans="1:9">
      <c r="A101" s="126"/>
      <c r="B101" s="126"/>
      <c r="C101" s="128" t="s">
        <v>730</v>
      </c>
      <c r="D101" s="129">
        <v>0</v>
      </c>
      <c r="E101" s="130" t="s">
        <v>639</v>
      </c>
      <c r="F101" s="133" t="s">
        <v>784</v>
      </c>
      <c r="G101" s="133" t="s">
        <v>785</v>
      </c>
      <c r="H101" s="134" t="s">
        <v>640</v>
      </c>
      <c r="I101" s="139" t="s">
        <v>641</v>
      </c>
    </row>
    <row r="102" ht="25.5" customHeight="1" spans="1:9">
      <c r="A102" s="126" t="s">
        <v>786</v>
      </c>
      <c r="B102" s="127" t="s">
        <v>787</v>
      </c>
      <c r="C102" s="128" t="s">
        <v>644</v>
      </c>
      <c r="D102" s="129">
        <v>0</v>
      </c>
      <c r="E102" s="130" t="s">
        <v>639</v>
      </c>
      <c r="F102" s="142">
        <v>0</v>
      </c>
      <c r="G102" s="142">
        <v>0</v>
      </c>
      <c r="H102" s="134" t="s">
        <v>640</v>
      </c>
      <c r="I102" s="139" t="s">
        <v>641</v>
      </c>
    </row>
    <row r="103" ht="25.5" customHeight="1" spans="1:9">
      <c r="A103" s="126"/>
      <c r="B103" s="127"/>
      <c r="C103" s="128" t="s">
        <v>80</v>
      </c>
      <c r="D103" s="129">
        <v>0</v>
      </c>
      <c r="E103" s="130" t="s">
        <v>639</v>
      </c>
      <c r="F103" s="142">
        <v>0</v>
      </c>
      <c r="G103" s="142">
        <v>0</v>
      </c>
      <c r="H103" s="134" t="s">
        <v>640</v>
      </c>
      <c r="I103" s="139" t="s">
        <v>641</v>
      </c>
    </row>
    <row r="104" ht="25.5" customHeight="1" spans="1:9">
      <c r="A104" s="126"/>
      <c r="B104" s="127"/>
      <c r="C104" s="128" t="s">
        <v>729</v>
      </c>
      <c r="D104" s="129">
        <v>0</v>
      </c>
      <c r="E104" s="130"/>
      <c r="F104" s="131"/>
      <c r="G104" s="131"/>
      <c r="H104" s="132"/>
      <c r="I104" s="139"/>
    </row>
    <row r="105" ht="25.5" customHeight="1" spans="1:9">
      <c r="A105" s="126"/>
      <c r="B105" s="127"/>
      <c r="C105" s="128" t="s">
        <v>730</v>
      </c>
      <c r="D105" s="129">
        <v>0</v>
      </c>
      <c r="E105" s="130"/>
      <c r="F105" s="131"/>
      <c r="G105" s="131"/>
      <c r="H105" s="132"/>
      <c r="I105" s="139"/>
    </row>
    <row r="106" ht="25.5" customHeight="1" spans="1:9">
      <c r="A106" s="126" t="s">
        <v>788</v>
      </c>
      <c r="B106" s="127" t="s">
        <v>732</v>
      </c>
      <c r="C106" s="128" t="s">
        <v>644</v>
      </c>
      <c r="D106" s="129">
        <v>0</v>
      </c>
      <c r="E106" s="130"/>
      <c r="F106" s="131"/>
      <c r="G106" s="131"/>
      <c r="H106" s="132"/>
      <c r="I106" s="139"/>
    </row>
    <row r="107" ht="25.5" customHeight="1" spans="1:9">
      <c r="A107" s="126"/>
      <c r="B107" s="127"/>
      <c r="C107" s="128" t="s">
        <v>80</v>
      </c>
      <c r="D107" s="129">
        <v>0</v>
      </c>
      <c r="E107" s="130"/>
      <c r="F107" s="131"/>
      <c r="G107" s="131"/>
      <c r="H107" s="132"/>
      <c r="I107" s="139"/>
    </row>
    <row r="108" ht="25.5" customHeight="1" spans="1:9">
      <c r="A108" s="126"/>
      <c r="B108" s="127"/>
      <c r="C108" s="128" t="s">
        <v>729</v>
      </c>
      <c r="D108" s="129">
        <v>0</v>
      </c>
      <c r="E108" s="130"/>
      <c r="F108" s="131"/>
      <c r="G108" s="131"/>
      <c r="H108" s="132"/>
      <c r="I108" s="139"/>
    </row>
    <row r="109" ht="25.5" customHeight="1" spans="1:9">
      <c r="A109" s="126"/>
      <c r="B109" s="127"/>
      <c r="C109" s="128" t="s">
        <v>730</v>
      </c>
      <c r="D109" s="129">
        <v>0</v>
      </c>
      <c r="E109" s="130"/>
      <c r="F109" s="131"/>
      <c r="G109" s="131"/>
      <c r="H109" s="132"/>
      <c r="I109" s="139"/>
    </row>
    <row r="110" ht="25.5" customHeight="1" spans="1:9">
      <c r="A110" s="126" t="s">
        <v>789</v>
      </c>
      <c r="B110" s="126" t="s">
        <v>790</v>
      </c>
      <c r="C110" s="128" t="s">
        <v>644</v>
      </c>
      <c r="D110" s="129">
        <v>0</v>
      </c>
      <c r="E110" s="130"/>
      <c r="F110" s="131"/>
      <c r="G110" s="131"/>
      <c r="H110" s="132"/>
      <c r="I110" s="139"/>
    </row>
    <row r="111" ht="25.5" customHeight="1" spans="1:9">
      <c r="A111" s="126"/>
      <c r="B111" s="126"/>
      <c r="C111" s="128" t="s">
        <v>80</v>
      </c>
      <c r="D111" s="129">
        <v>0</v>
      </c>
      <c r="E111" s="130"/>
      <c r="F111" s="131"/>
      <c r="G111" s="131"/>
      <c r="H111" s="132"/>
      <c r="I111" s="139"/>
    </row>
    <row r="112" ht="25.5" customHeight="1" spans="1:9">
      <c r="A112" s="126"/>
      <c r="B112" s="126"/>
      <c r="C112" s="128" t="s">
        <v>729</v>
      </c>
      <c r="D112" s="129">
        <v>0</v>
      </c>
      <c r="E112" s="130"/>
      <c r="F112" s="131"/>
      <c r="G112" s="131"/>
      <c r="H112" s="132"/>
      <c r="I112" s="139"/>
    </row>
    <row r="113" ht="25.5" customHeight="1" spans="1:9">
      <c r="A113" s="126"/>
      <c r="B113" s="126"/>
      <c r="C113" s="128" t="s">
        <v>730</v>
      </c>
      <c r="D113" s="129">
        <v>0</v>
      </c>
      <c r="E113" s="130" t="s">
        <v>639</v>
      </c>
      <c r="F113" s="133">
        <v>-0.2</v>
      </c>
      <c r="G113" s="133">
        <v>0.2</v>
      </c>
      <c r="H113" s="134" t="s">
        <v>640</v>
      </c>
      <c r="I113" s="139" t="s">
        <v>641</v>
      </c>
    </row>
    <row r="114" ht="25.5" customHeight="1" spans="1:9">
      <c r="A114" s="126" t="s">
        <v>791</v>
      </c>
      <c r="B114" s="126" t="s">
        <v>792</v>
      </c>
      <c r="C114" s="128" t="s">
        <v>644</v>
      </c>
      <c r="D114" s="129">
        <v>0</v>
      </c>
      <c r="E114" s="130" t="s">
        <v>639</v>
      </c>
      <c r="F114" s="133">
        <v>0</v>
      </c>
      <c r="G114" s="133">
        <v>0</v>
      </c>
      <c r="H114" s="134" t="s">
        <v>640</v>
      </c>
      <c r="I114" s="139" t="s">
        <v>641</v>
      </c>
    </row>
    <row r="115" ht="25.5" customHeight="1" spans="1:9">
      <c r="A115" s="126"/>
      <c r="B115" s="126"/>
      <c r="C115" s="128" t="s">
        <v>80</v>
      </c>
      <c r="D115" s="129">
        <v>0</v>
      </c>
      <c r="E115" s="130" t="s">
        <v>639</v>
      </c>
      <c r="F115" s="133">
        <v>0</v>
      </c>
      <c r="G115" s="133">
        <v>0</v>
      </c>
      <c r="H115" s="134" t="s">
        <v>640</v>
      </c>
      <c r="I115" s="139" t="s">
        <v>641</v>
      </c>
    </row>
    <row r="116" ht="25.5" customHeight="1" spans="1:9">
      <c r="A116" s="126"/>
      <c r="B116" s="126"/>
      <c r="C116" s="128" t="s">
        <v>729</v>
      </c>
      <c r="D116" s="129">
        <v>0</v>
      </c>
      <c r="E116" s="130"/>
      <c r="F116" s="131"/>
      <c r="G116" s="131"/>
      <c r="H116" s="132"/>
      <c r="I116" s="139"/>
    </row>
    <row r="117" ht="25.5" customHeight="1" spans="1:9">
      <c r="A117" s="126"/>
      <c r="B117" s="126"/>
      <c r="C117" s="128" t="s">
        <v>730</v>
      </c>
      <c r="D117" s="129">
        <v>0</v>
      </c>
      <c r="E117" s="130"/>
      <c r="F117" s="131"/>
      <c r="G117" s="131"/>
      <c r="H117" s="132"/>
      <c r="I117" s="139"/>
    </row>
    <row r="118" ht="25.5" customHeight="1" spans="1:9">
      <c r="A118" s="126" t="s">
        <v>793</v>
      </c>
      <c r="B118" s="127" t="s">
        <v>732</v>
      </c>
      <c r="C118" s="128" t="s">
        <v>644</v>
      </c>
      <c r="D118" s="129">
        <v>0</v>
      </c>
      <c r="E118" s="130"/>
      <c r="F118" s="131"/>
      <c r="G118" s="131"/>
      <c r="H118" s="132"/>
      <c r="I118" s="139"/>
    </row>
    <row r="119" ht="25.5" customHeight="1" spans="1:9">
      <c r="A119" s="126"/>
      <c r="B119" s="127"/>
      <c r="C119" s="128" t="s">
        <v>80</v>
      </c>
      <c r="D119" s="129">
        <v>0</v>
      </c>
      <c r="E119" s="130"/>
      <c r="F119" s="131"/>
      <c r="G119" s="131"/>
      <c r="H119" s="132"/>
      <c r="I119" s="139"/>
    </row>
    <row r="120" ht="25.5" customHeight="1" spans="1:9">
      <c r="A120" s="126"/>
      <c r="B120" s="127"/>
      <c r="C120" s="128" t="s">
        <v>729</v>
      </c>
      <c r="D120" s="129">
        <v>0</v>
      </c>
      <c r="E120" s="130"/>
      <c r="F120" s="131"/>
      <c r="G120" s="131"/>
      <c r="H120" s="132"/>
      <c r="I120" s="139"/>
    </row>
    <row r="121" ht="25.5" customHeight="1" spans="1:9">
      <c r="A121" s="126"/>
      <c r="B121" s="127"/>
      <c r="C121" s="128" t="s">
        <v>730</v>
      </c>
      <c r="D121" s="129">
        <v>0</v>
      </c>
      <c r="E121" s="130" t="s">
        <v>639</v>
      </c>
      <c r="F121" s="133">
        <v>-0.3</v>
      </c>
      <c r="G121" s="133">
        <v>0.3</v>
      </c>
      <c r="H121" s="134" t="s">
        <v>640</v>
      </c>
      <c r="I121" s="139" t="s">
        <v>641</v>
      </c>
    </row>
    <row r="122" ht="25.5" customHeight="1" spans="1:9">
      <c r="A122" s="123" t="s">
        <v>794</v>
      </c>
      <c r="B122" s="123"/>
      <c r="C122" s="124"/>
      <c r="D122" s="135"/>
      <c r="E122" s="135"/>
      <c r="F122" s="135"/>
      <c r="G122" s="135"/>
      <c r="H122" s="125"/>
      <c r="I122" s="135"/>
    </row>
    <row r="123" ht="25.5" customHeight="1" spans="1:9">
      <c r="A123" s="126" t="s">
        <v>795</v>
      </c>
      <c r="B123" s="127" t="s">
        <v>732</v>
      </c>
      <c r="C123" s="128" t="s">
        <v>644</v>
      </c>
      <c r="D123" s="129">
        <v>0</v>
      </c>
      <c r="E123" s="130" t="s">
        <v>639</v>
      </c>
      <c r="F123" s="136">
        <v>0</v>
      </c>
      <c r="G123" s="131"/>
      <c r="H123" s="134" t="s">
        <v>640</v>
      </c>
      <c r="I123" s="139" t="s">
        <v>641</v>
      </c>
    </row>
    <row r="124" ht="25.5" customHeight="1" spans="1:9">
      <c r="A124" s="126"/>
      <c r="B124" s="127"/>
      <c r="C124" s="128" t="s">
        <v>80</v>
      </c>
      <c r="D124" s="129">
        <v>0</v>
      </c>
      <c r="E124" s="130" t="s">
        <v>639</v>
      </c>
      <c r="F124" s="136">
        <v>0</v>
      </c>
      <c r="G124" s="130"/>
      <c r="H124" s="134" t="s">
        <v>640</v>
      </c>
      <c r="I124" s="139" t="s">
        <v>641</v>
      </c>
    </row>
    <row r="125" ht="25.5" customHeight="1" spans="1:9">
      <c r="A125" s="126"/>
      <c r="B125" s="127"/>
      <c r="C125" s="128" t="s">
        <v>729</v>
      </c>
      <c r="D125" s="129">
        <v>0</v>
      </c>
      <c r="E125" s="130"/>
      <c r="F125" s="136"/>
      <c r="G125" s="131"/>
      <c r="H125" s="132"/>
      <c r="I125" s="139"/>
    </row>
    <row r="126" ht="25.5" customHeight="1" spans="1:9">
      <c r="A126" s="126"/>
      <c r="B126" s="127"/>
      <c r="C126" s="128" t="s">
        <v>730</v>
      </c>
      <c r="D126" s="129">
        <v>0</v>
      </c>
      <c r="E126" s="130"/>
      <c r="F126" s="136"/>
      <c r="G126" s="131"/>
      <c r="H126" s="132"/>
      <c r="I126" s="139"/>
    </row>
    <row r="127" ht="25.5" customHeight="1" spans="1:9">
      <c r="A127" s="126" t="s">
        <v>796</v>
      </c>
      <c r="B127" s="127" t="s">
        <v>732</v>
      </c>
      <c r="C127" s="128" t="s">
        <v>644</v>
      </c>
      <c r="D127" s="129">
        <v>0</v>
      </c>
      <c r="E127" s="130" t="s">
        <v>639</v>
      </c>
      <c r="F127" s="136">
        <v>0</v>
      </c>
      <c r="G127" s="130"/>
      <c r="H127" s="134" t="s">
        <v>640</v>
      </c>
      <c r="I127" s="139" t="s">
        <v>641</v>
      </c>
    </row>
    <row r="128" ht="25.5" customHeight="1" spans="1:9">
      <c r="A128" s="126"/>
      <c r="B128" s="127"/>
      <c r="C128" s="128" t="s">
        <v>80</v>
      </c>
      <c r="D128" s="129">
        <v>0</v>
      </c>
      <c r="E128" s="130" t="s">
        <v>639</v>
      </c>
      <c r="F128" s="136">
        <v>0</v>
      </c>
      <c r="G128" s="130"/>
      <c r="H128" s="134" t="s">
        <v>640</v>
      </c>
      <c r="I128" s="139" t="s">
        <v>641</v>
      </c>
    </row>
    <row r="129" ht="25.5" customHeight="1" spans="1:9">
      <c r="A129" s="126"/>
      <c r="B129" s="127"/>
      <c r="C129" s="128" t="s">
        <v>729</v>
      </c>
      <c r="D129" s="129">
        <v>0</v>
      </c>
      <c r="E129" s="130"/>
      <c r="F129" s="131"/>
      <c r="G129" s="131"/>
      <c r="H129" s="132"/>
      <c r="I129" s="139"/>
    </row>
    <row r="130" ht="25.5" customHeight="1" spans="1:9">
      <c r="A130" s="126"/>
      <c r="B130" s="127"/>
      <c r="C130" s="128" t="s">
        <v>730</v>
      </c>
      <c r="D130" s="129">
        <v>0</v>
      </c>
      <c r="E130" s="130"/>
      <c r="F130" s="131"/>
      <c r="G130" s="131"/>
      <c r="H130" s="132"/>
      <c r="I130" s="139"/>
    </row>
    <row r="131" ht="25.5" customHeight="1" spans="1:9">
      <c r="A131" s="126" t="s">
        <v>797</v>
      </c>
      <c r="B131" s="126" t="s">
        <v>798</v>
      </c>
      <c r="C131" s="128" t="s">
        <v>644</v>
      </c>
      <c r="D131" s="129">
        <v>0</v>
      </c>
      <c r="E131" s="130"/>
      <c r="F131" s="131"/>
      <c r="G131" s="131"/>
      <c r="H131" s="132"/>
      <c r="I131" s="139"/>
    </row>
    <row r="132" ht="25.5" customHeight="1" spans="1:9">
      <c r="A132" s="126"/>
      <c r="B132" s="126"/>
      <c r="C132" s="128" t="s">
        <v>80</v>
      </c>
      <c r="D132" s="129">
        <v>0</v>
      </c>
      <c r="E132" s="130"/>
      <c r="F132" s="131"/>
      <c r="G132" s="131"/>
      <c r="H132" s="132"/>
      <c r="I132" s="139"/>
    </row>
    <row r="133" ht="25.5" customHeight="1" spans="1:9">
      <c r="A133" s="126"/>
      <c r="B133" s="126"/>
      <c r="C133" s="128" t="s">
        <v>729</v>
      </c>
      <c r="D133" s="129">
        <v>0</v>
      </c>
      <c r="E133" s="130"/>
      <c r="F133" s="131"/>
      <c r="G133" s="131"/>
      <c r="H133" s="132"/>
      <c r="I133" s="139"/>
    </row>
    <row r="134" ht="25.5" customHeight="1" spans="1:9">
      <c r="A134" s="126"/>
      <c r="B134" s="126"/>
      <c r="C134" s="128" t="s">
        <v>730</v>
      </c>
      <c r="D134" s="129">
        <v>0</v>
      </c>
      <c r="E134" s="130"/>
      <c r="F134" s="131"/>
      <c r="G134" s="131"/>
      <c r="H134" s="132"/>
      <c r="I134" s="139"/>
    </row>
    <row r="135" ht="25.5" customHeight="1" spans="1:9">
      <c r="A135" s="123" t="s">
        <v>799</v>
      </c>
      <c r="B135" s="123"/>
      <c r="C135" s="124"/>
      <c r="D135" s="135"/>
      <c r="E135" s="135"/>
      <c r="F135" s="135"/>
      <c r="G135" s="135"/>
      <c r="H135" s="125"/>
      <c r="I135" s="135"/>
    </row>
    <row r="136" ht="25.5" customHeight="1" spans="1:9">
      <c r="A136" s="126" t="s">
        <v>800</v>
      </c>
      <c r="B136" s="127" t="s">
        <v>732</v>
      </c>
      <c r="C136" s="128" t="s">
        <v>644</v>
      </c>
      <c r="D136" s="143">
        <v>0</v>
      </c>
      <c r="E136" s="130"/>
      <c r="F136" s="131"/>
      <c r="G136" s="131"/>
      <c r="H136" s="132"/>
      <c r="I136" s="139"/>
    </row>
    <row r="137" ht="25.5" customHeight="1" spans="1:9">
      <c r="A137" s="126"/>
      <c r="B137" s="127"/>
      <c r="C137" s="128" t="s">
        <v>80</v>
      </c>
      <c r="D137" s="143">
        <v>0</v>
      </c>
      <c r="E137" s="130"/>
      <c r="F137" s="131"/>
      <c r="G137" s="131"/>
      <c r="H137" s="132"/>
      <c r="I137" s="139"/>
    </row>
    <row r="138" ht="25.5" customHeight="1" spans="1:9">
      <c r="A138" s="126"/>
      <c r="B138" s="127"/>
      <c r="C138" s="128" t="s">
        <v>729</v>
      </c>
      <c r="D138" s="129">
        <v>0</v>
      </c>
      <c r="E138" s="130"/>
      <c r="F138" s="131"/>
      <c r="G138" s="131"/>
      <c r="H138" s="132"/>
      <c r="I138" s="139"/>
    </row>
    <row r="139" ht="25.5" customHeight="1" spans="1:9">
      <c r="A139" s="126"/>
      <c r="B139" s="127"/>
      <c r="C139" s="128" t="s">
        <v>730</v>
      </c>
      <c r="D139" s="129">
        <v>0</v>
      </c>
      <c r="E139" s="130" t="s">
        <v>639</v>
      </c>
      <c r="F139" s="133" t="s">
        <v>706</v>
      </c>
      <c r="G139" s="133" t="s">
        <v>700</v>
      </c>
      <c r="H139" s="134" t="s">
        <v>640</v>
      </c>
      <c r="I139" s="139" t="s">
        <v>641</v>
      </c>
    </row>
    <row r="140" ht="25.5" customHeight="1" spans="1:9">
      <c r="A140" s="126" t="s">
        <v>801</v>
      </c>
      <c r="B140" s="127" t="s">
        <v>732</v>
      </c>
      <c r="C140" s="128" t="s">
        <v>644</v>
      </c>
      <c r="D140" s="143">
        <v>0</v>
      </c>
      <c r="E140" s="130"/>
      <c r="F140" s="131"/>
      <c r="G140" s="131"/>
      <c r="H140" s="132"/>
      <c r="I140" s="139"/>
    </row>
    <row r="141" ht="25.5" customHeight="1" spans="1:9">
      <c r="A141" s="126"/>
      <c r="B141" s="127"/>
      <c r="C141" s="128" t="s">
        <v>80</v>
      </c>
      <c r="D141" s="143">
        <v>0</v>
      </c>
      <c r="E141" s="130"/>
      <c r="F141" s="131"/>
      <c r="G141" s="131"/>
      <c r="H141" s="132"/>
      <c r="I141" s="139"/>
    </row>
    <row r="142" ht="25.5" customHeight="1" spans="1:9">
      <c r="A142" s="126"/>
      <c r="B142" s="127"/>
      <c r="C142" s="128" t="s">
        <v>729</v>
      </c>
      <c r="D142" s="143">
        <v>0</v>
      </c>
      <c r="E142" s="130"/>
      <c r="F142" s="131"/>
      <c r="G142" s="131"/>
      <c r="H142" s="132"/>
      <c r="I142" s="139"/>
    </row>
    <row r="143" ht="25.5" customHeight="1" spans="1:9">
      <c r="A143" s="126"/>
      <c r="B143" s="127"/>
      <c r="C143" s="128" t="s">
        <v>730</v>
      </c>
      <c r="D143" s="129">
        <v>0</v>
      </c>
      <c r="E143" s="130" t="s">
        <v>639</v>
      </c>
      <c r="F143" s="133">
        <v>0</v>
      </c>
      <c r="G143" s="133">
        <v>0.2</v>
      </c>
      <c r="H143" s="134" t="s">
        <v>640</v>
      </c>
      <c r="I143" s="139" t="s">
        <v>641</v>
      </c>
    </row>
    <row r="144" ht="25.5" customHeight="1" spans="1:9">
      <c r="A144" s="126" t="s">
        <v>802</v>
      </c>
      <c r="B144" s="127" t="s">
        <v>732</v>
      </c>
      <c r="C144" s="128" t="s">
        <v>644</v>
      </c>
      <c r="D144" s="143">
        <v>0</v>
      </c>
      <c r="E144" s="130"/>
      <c r="F144" s="131"/>
      <c r="G144" s="131"/>
      <c r="H144" s="132"/>
      <c r="I144" s="139"/>
    </row>
    <row r="145" ht="25.5" customHeight="1" spans="1:9">
      <c r="A145" s="126"/>
      <c r="B145" s="127"/>
      <c r="C145" s="128" t="s">
        <v>80</v>
      </c>
      <c r="D145" s="143">
        <v>0</v>
      </c>
      <c r="E145" s="130"/>
      <c r="F145" s="131"/>
      <c r="G145" s="131"/>
      <c r="H145" s="132"/>
      <c r="I145" s="139"/>
    </row>
    <row r="146" ht="25.5" customHeight="1" spans="1:9">
      <c r="A146" s="126"/>
      <c r="B146" s="127"/>
      <c r="C146" s="128" t="s">
        <v>729</v>
      </c>
      <c r="D146" s="143">
        <v>0</v>
      </c>
      <c r="E146" s="130"/>
      <c r="F146" s="131"/>
      <c r="G146" s="131"/>
      <c r="H146" s="132"/>
      <c r="I146" s="139"/>
    </row>
    <row r="147" ht="25.5" customHeight="1" spans="1:9">
      <c r="A147" s="126"/>
      <c r="B147" s="127"/>
      <c r="C147" s="128" t="s">
        <v>730</v>
      </c>
      <c r="D147" s="129">
        <v>0</v>
      </c>
      <c r="E147" s="130" t="s">
        <v>639</v>
      </c>
      <c r="F147" s="133">
        <v>-0.2</v>
      </c>
      <c r="G147" s="133">
        <v>0.2</v>
      </c>
      <c r="H147" s="134" t="s">
        <v>640</v>
      </c>
      <c r="I147" s="139" t="s">
        <v>641</v>
      </c>
    </row>
    <row r="148" ht="25.5" customHeight="1" spans="1:9">
      <c r="A148" s="126" t="s">
        <v>803</v>
      </c>
      <c r="B148" s="126" t="s">
        <v>804</v>
      </c>
      <c r="C148" s="128" t="s">
        <v>644</v>
      </c>
      <c r="D148" s="143">
        <v>0</v>
      </c>
      <c r="E148" s="130"/>
      <c r="F148" s="131"/>
      <c r="G148" s="131"/>
      <c r="H148" s="132"/>
      <c r="I148" s="139"/>
    </row>
    <row r="149" ht="25.5" customHeight="1" spans="1:9">
      <c r="A149" s="126"/>
      <c r="B149" s="126"/>
      <c r="C149" s="128" t="s">
        <v>80</v>
      </c>
      <c r="D149" s="143">
        <v>0</v>
      </c>
      <c r="E149" s="130"/>
      <c r="F149" s="131"/>
      <c r="G149" s="131"/>
      <c r="H149" s="132"/>
      <c r="I149" s="139"/>
    </row>
    <row r="150" ht="25.5" customHeight="1" spans="1:9">
      <c r="A150" s="126"/>
      <c r="B150" s="126"/>
      <c r="C150" s="128" t="s">
        <v>729</v>
      </c>
      <c r="D150" s="143">
        <v>0</v>
      </c>
      <c r="E150" s="130"/>
      <c r="F150" s="131"/>
      <c r="G150" s="131"/>
      <c r="H150" s="132"/>
      <c r="I150" s="139"/>
    </row>
    <row r="151" ht="25.5" customHeight="1" spans="1:9">
      <c r="A151" s="126"/>
      <c r="B151" s="126"/>
      <c r="C151" s="128" t="s">
        <v>730</v>
      </c>
      <c r="D151" s="129">
        <v>0</v>
      </c>
      <c r="E151" s="130" t="s">
        <v>639</v>
      </c>
      <c r="F151" s="133">
        <v>0</v>
      </c>
      <c r="G151" s="133">
        <v>0.2</v>
      </c>
      <c r="H151" s="134" t="s">
        <v>640</v>
      </c>
      <c r="I151" s="139" t="s">
        <v>641</v>
      </c>
    </row>
    <row r="152" ht="25.5" customHeight="1" spans="1:9">
      <c r="A152" s="126" t="s">
        <v>805</v>
      </c>
      <c r="B152" s="126" t="s">
        <v>806</v>
      </c>
      <c r="C152" s="128" t="s">
        <v>644</v>
      </c>
      <c r="D152" s="129">
        <v>0</v>
      </c>
      <c r="E152" s="130" t="s">
        <v>639</v>
      </c>
      <c r="F152" s="133">
        <v>0.5</v>
      </c>
      <c r="G152" s="133">
        <v>1</v>
      </c>
      <c r="H152" s="134" t="s">
        <v>640</v>
      </c>
      <c r="I152" s="139" t="s">
        <v>641</v>
      </c>
    </row>
    <row r="153" ht="25.5" customHeight="1" spans="1:9">
      <c r="A153" s="126"/>
      <c r="B153" s="126"/>
      <c r="C153" s="128" t="s">
        <v>80</v>
      </c>
      <c r="D153" s="129">
        <v>0</v>
      </c>
      <c r="E153" s="130" t="s">
        <v>639</v>
      </c>
      <c r="F153" s="133">
        <v>0.5</v>
      </c>
      <c r="G153" s="133">
        <v>1</v>
      </c>
      <c r="H153" s="134" t="s">
        <v>640</v>
      </c>
      <c r="I153" s="139" t="s">
        <v>641</v>
      </c>
    </row>
    <row r="154" ht="25.5" customHeight="1" spans="1:9">
      <c r="A154" s="126"/>
      <c r="B154" s="126"/>
      <c r="C154" s="128" t="s">
        <v>729</v>
      </c>
      <c r="D154" s="129">
        <v>0</v>
      </c>
      <c r="E154" s="130" t="s">
        <v>639</v>
      </c>
      <c r="F154" s="133">
        <v>0</v>
      </c>
      <c r="G154" s="133"/>
      <c r="H154" s="134" t="s">
        <v>640</v>
      </c>
      <c r="I154" s="139" t="s">
        <v>641</v>
      </c>
    </row>
    <row r="155" ht="25.5" customHeight="1" spans="1:9">
      <c r="A155" s="126" t="s">
        <v>807</v>
      </c>
      <c r="B155" s="126" t="s">
        <v>808</v>
      </c>
      <c r="C155" s="128" t="s">
        <v>644</v>
      </c>
      <c r="D155" s="143">
        <v>0</v>
      </c>
      <c r="E155" s="130"/>
      <c r="F155" s="133"/>
      <c r="G155" s="133"/>
      <c r="H155" s="132"/>
      <c r="I155" s="139"/>
    </row>
    <row r="156" ht="25.5" customHeight="1" spans="1:9">
      <c r="A156" s="126"/>
      <c r="B156" s="126"/>
      <c r="C156" s="128" t="s">
        <v>80</v>
      </c>
      <c r="D156" s="143">
        <v>0</v>
      </c>
      <c r="E156" s="130"/>
      <c r="F156" s="133"/>
      <c r="G156" s="133"/>
      <c r="H156" s="132"/>
      <c r="I156" s="139"/>
    </row>
    <row r="157" ht="25.5" customHeight="1" spans="1:9">
      <c r="A157" s="126"/>
      <c r="B157" s="126"/>
      <c r="C157" s="128" t="s">
        <v>729</v>
      </c>
      <c r="D157" s="129">
        <v>0</v>
      </c>
      <c r="E157" s="130" t="s">
        <v>639</v>
      </c>
      <c r="F157" s="133"/>
      <c r="G157" s="136">
        <v>0</v>
      </c>
      <c r="H157" s="134" t="s">
        <v>640</v>
      </c>
      <c r="I157" s="139" t="s">
        <v>641</v>
      </c>
    </row>
    <row r="158" ht="25.5" customHeight="1" spans="1:9">
      <c r="A158" s="126"/>
      <c r="B158" s="126"/>
      <c r="C158" s="128" t="s">
        <v>730</v>
      </c>
      <c r="D158" s="129">
        <v>0</v>
      </c>
      <c r="E158" s="130"/>
      <c r="F158" s="133"/>
      <c r="G158" s="133"/>
      <c r="H158" s="132"/>
      <c r="I158" s="139"/>
    </row>
    <row r="159" ht="25.5" customHeight="1" spans="1:9">
      <c r="A159" s="126" t="s">
        <v>809</v>
      </c>
      <c r="B159" s="127" t="s">
        <v>732</v>
      </c>
      <c r="C159" s="128" t="s">
        <v>644</v>
      </c>
      <c r="D159" s="143">
        <v>0</v>
      </c>
      <c r="E159" s="130"/>
      <c r="F159" s="133"/>
      <c r="G159" s="133"/>
      <c r="H159" s="132"/>
      <c r="I159" s="139"/>
    </row>
    <row r="160" ht="25.5" customHeight="1" spans="1:9">
      <c r="A160" s="126"/>
      <c r="B160" s="127"/>
      <c r="C160" s="128" t="s">
        <v>80</v>
      </c>
      <c r="D160" s="143">
        <v>0</v>
      </c>
      <c r="E160" s="130"/>
      <c r="F160" s="133"/>
      <c r="G160" s="133"/>
      <c r="H160" s="132"/>
      <c r="I160" s="139"/>
    </row>
    <row r="161" ht="25.5" customHeight="1" spans="1:9">
      <c r="A161" s="126"/>
      <c r="B161" s="127"/>
      <c r="C161" s="128" t="s">
        <v>729</v>
      </c>
      <c r="D161" s="129">
        <v>0</v>
      </c>
      <c r="E161" s="130"/>
      <c r="F161" s="133"/>
      <c r="G161" s="133"/>
      <c r="H161" s="132"/>
      <c r="I161" s="139"/>
    </row>
    <row r="162" ht="25.5" customHeight="1" spans="1:9">
      <c r="A162" s="126"/>
      <c r="B162" s="127"/>
      <c r="C162" s="128" t="s">
        <v>730</v>
      </c>
      <c r="D162" s="129">
        <v>0</v>
      </c>
      <c r="E162" s="130" t="s">
        <v>639</v>
      </c>
      <c r="F162" s="133" t="s">
        <v>706</v>
      </c>
      <c r="G162" s="133" t="s">
        <v>714</v>
      </c>
      <c r="H162" s="134" t="s">
        <v>640</v>
      </c>
      <c r="I162" s="139" t="s">
        <v>641</v>
      </c>
    </row>
    <row r="163" ht="25.5" customHeight="1" spans="1:9">
      <c r="A163" s="126" t="s">
        <v>810</v>
      </c>
      <c r="B163" s="127" t="s">
        <v>732</v>
      </c>
      <c r="C163" s="128" t="s">
        <v>644</v>
      </c>
      <c r="D163" s="143">
        <v>0</v>
      </c>
      <c r="E163" s="130"/>
      <c r="F163" s="133"/>
      <c r="G163" s="133"/>
      <c r="H163" s="132"/>
      <c r="I163" s="139"/>
    </row>
    <row r="164" ht="25.5" customHeight="1" spans="1:9">
      <c r="A164" s="126"/>
      <c r="B164" s="127"/>
      <c r="C164" s="128" t="s">
        <v>80</v>
      </c>
      <c r="D164" s="143">
        <v>0</v>
      </c>
      <c r="E164" s="130"/>
      <c r="F164" s="133"/>
      <c r="G164" s="133"/>
      <c r="H164" s="132"/>
      <c r="I164" s="139"/>
    </row>
    <row r="165" ht="25.5" customHeight="1" spans="1:9">
      <c r="A165" s="126"/>
      <c r="B165" s="127"/>
      <c r="C165" s="128" t="s">
        <v>729</v>
      </c>
      <c r="D165" s="129">
        <v>0</v>
      </c>
      <c r="E165" s="130"/>
      <c r="F165" s="133"/>
      <c r="G165" s="133"/>
      <c r="H165" s="132"/>
      <c r="I165" s="139"/>
    </row>
    <row r="166" ht="25.5" customHeight="1" spans="1:9">
      <c r="A166" s="126"/>
      <c r="B166" s="127"/>
      <c r="C166" s="128" t="s">
        <v>730</v>
      </c>
      <c r="D166" s="129">
        <v>0</v>
      </c>
      <c r="E166" s="130" t="s">
        <v>639</v>
      </c>
      <c r="F166" s="133" t="s">
        <v>706</v>
      </c>
      <c r="G166" s="133" t="s">
        <v>714</v>
      </c>
      <c r="H166" s="134" t="s">
        <v>640</v>
      </c>
      <c r="I166" s="139" t="s">
        <v>641</v>
      </c>
    </row>
    <row r="167" ht="25.5" customHeight="1" spans="1:9">
      <c r="A167" s="126" t="s">
        <v>811</v>
      </c>
      <c r="B167" s="127" t="s">
        <v>732</v>
      </c>
      <c r="C167" s="128" t="s">
        <v>644</v>
      </c>
      <c r="D167" s="143">
        <v>0</v>
      </c>
      <c r="E167" s="130"/>
      <c r="F167" s="133"/>
      <c r="G167" s="133"/>
      <c r="H167" s="132"/>
      <c r="I167" s="139"/>
    </row>
    <row r="168" ht="25.5" customHeight="1" spans="1:9">
      <c r="A168" s="126"/>
      <c r="B168" s="127"/>
      <c r="C168" s="128" t="s">
        <v>80</v>
      </c>
      <c r="D168" s="143">
        <v>0</v>
      </c>
      <c r="E168" s="130"/>
      <c r="F168" s="133"/>
      <c r="G168" s="133"/>
      <c r="H168" s="132"/>
      <c r="I168" s="139"/>
    </row>
    <row r="169" ht="25.5" customHeight="1" spans="1:9">
      <c r="A169" s="126"/>
      <c r="B169" s="127"/>
      <c r="C169" s="128" t="s">
        <v>729</v>
      </c>
      <c r="D169" s="129">
        <v>0</v>
      </c>
      <c r="E169" s="130"/>
      <c r="F169" s="133"/>
      <c r="G169" s="133"/>
      <c r="H169" s="132"/>
      <c r="I169" s="139"/>
    </row>
    <row r="170" ht="25.5" customHeight="1" spans="1:9">
      <c r="A170" s="126"/>
      <c r="B170" s="127"/>
      <c r="C170" s="128" t="s">
        <v>730</v>
      </c>
      <c r="D170" s="129">
        <v>0</v>
      </c>
      <c r="E170" s="130" t="s">
        <v>639</v>
      </c>
      <c r="F170" s="133" t="s">
        <v>706</v>
      </c>
      <c r="G170" s="133" t="s">
        <v>714</v>
      </c>
      <c r="H170" s="134" t="s">
        <v>640</v>
      </c>
      <c r="I170" s="139" t="s">
        <v>641</v>
      </c>
    </row>
    <row r="171" ht="25.5" customHeight="1" spans="1:9">
      <c r="A171" s="126" t="s">
        <v>812</v>
      </c>
      <c r="B171" s="127" t="s">
        <v>732</v>
      </c>
      <c r="C171" s="128" t="s">
        <v>644</v>
      </c>
      <c r="D171" s="143">
        <v>0</v>
      </c>
      <c r="E171" s="130"/>
      <c r="F171" s="131"/>
      <c r="G171" s="131"/>
      <c r="H171" s="132"/>
      <c r="I171" s="139"/>
    </row>
    <row r="172" ht="25.5" customHeight="1" spans="1:9">
      <c r="A172" s="126"/>
      <c r="B172" s="127"/>
      <c r="C172" s="128" t="s">
        <v>80</v>
      </c>
      <c r="D172" s="143">
        <v>0</v>
      </c>
      <c r="E172" s="130"/>
      <c r="F172" s="131"/>
      <c r="G172" s="131"/>
      <c r="H172" s="132"/>
      <c r="I172" s="139"/>
    </row>
    <row r="173" ht="25.5" customHeight="1" spans="1:9">
      <c r="A173" s="126"/>
      <c r="B173" s="127"/>
      <c r="C173" s="128" t="s">
        <v>729</v>
      </c>
      <c r="D173" s="143">
        <v>0</v>
      </c>
      <c r="E173" s="130"/>
      <c r="F173" s="131"/>
      <c r="G173" s="131"/>
      <c r="H173" s="132"/>
      <c r="I173" s="139"/>
    </row>
    <row r="174" ht="25.5" customHeight="1" spans="1:9">
      <c r="A174" s="126"/>
      <c r="B174" s="127"/>
      <c r="C174" s="128" t="s">
        <v>730</v>
      </c>
      <c r="D174" s="129">
        <v>0</v>
      </c>
      <c r="E174" s="130" t="s">
        <v>639</v>
      </c>
      <c r="F174" s="133">
        <v>0</v>
      </c>
      <c r="G174" s="133">
        <v>0.2</v>
      </c>
      <c r="H174" s="134" t="s">
        <v>640</v>
      </c>
      <c r="I174" s="139" t="s">
        <v>641</v>
      </c>
    </row>
    <row r="175" ht="25.5" customHeight="1" spans="1:9">
      <c r="A175" s="126" t="s">
        <v>813</v>
      </c>
      <c r="B175" s="127" t="s">
        <v>732</v>
      </c>
      <c r="C175" s="128" t="s">
        <v>644</v>
      </c>
      <c r="D175" s="143">
        <v>0</v>
      </c>
      <c r="E175" s="130"/>
      <c r="F175" s="141"/>
      <c r="G175" s="141"/>
      <c r="H175" s="132"/>
      <c r="I175" s="139"/>
    </row>
    <row r="176" ht="25.5" customHeight="1" spans="1:9">
      <c r="A176" s="126"/>
      <c r="B176" s="127"/>
      <c r="C176" s="128" t="s">
        <v>80</v>
      </c>
      <c r="D176" s="143">
        <v>0</v>
      </c>
      <c r="E176" s="130"/>
      <c r="F176" s="141"/>
      <c r="G176" s="141"/>
      <c r="H176" s="132"/>
      <c r="I176" s="139"/>
    </row>
    <row r="177" ht="25.5" customHeight="1" spans="1:9">
      <c r="A177" s="126"/>
      <c r="B177" s="127"/>
      <c r="C177" s="128" t="s">
        <v>729</v>
      </c>
      <c r="D177" s="143">
        <v>0</v>
      </c>
      <c r="E177" s="130"/>
      <c r="F177" s="141"/>
      <c r="G177" s="141"/>
      <c r="H177" s="132"/>
      <c r="I177" s="139"/>
    </row>
    <row r="178" ht="25.5" customHeight="1" spans="1:9">
      <c r="A178" s="126"/>
      <c r="B178" s="127"/>
      <c r="C178" s="128" t="s">
        <v>730</v>
      </c>
      <c r="D178" s="129">
        <v>0</v>
      </c>
      <c r="E178" s="130" t="s">
        <v>639</v>
      </c>
      <c r="F178" s="133">
        <v>-0.2</v>
      </c>
      <c r="G178" s="133">
        <v>0.2</v>
      </c>
      <c r="H178" s="134" t="s">
        <v>640</v>
      </c>
      <c r="I178" s="139" t="s">
        <v>641</v>
      </c>
    </row>
    <row r="179" ht="25.5" customHeight="1" spans="1:9">
      <c r="A179" s="126" t="s">
        <v>814</v>
      </c>
      <c r="B179" s="126" t="s">
        <v>815</v>
      </c>
      <c r="C179" s="128" t="s">
        <v>644</v>
      </c>
      <c r="D179" s="143">
        <v>0</v>
      </c>
      <c r="E179" s="130"/>
      <c r="F179" s="141"/>
      <c r="G179" s="141"/>
      <c r="H179" s="132"/>
      <c r="I179" s="139"/>
    </row>
    <row r="180" ht="25.5" customHeight="1" spans="1:9">
      <c r="A180" s="126"/>
      <c r="B180" s="126"/>
      <c r="C180" s="128" t="s">
        <v>80</v>
      </c>
      <c r="D180" s="143">
        <v>0</v>
      </c>
      <c r="E180" s="130"/>
      <c r="F180" s="141"/>
      <c r="G180" s="141"/>
      <c r="H180" s="132"/>
      <c r="I180" s="139"/>
    </row>
    <row r="181" ht="25.5" customHeight="1" spans="1:9">
      <c r="A181" s="126"/>
      <c r="B181" s="126"/>
      <c r="C181" s="128" t="s">
        <v>729</v>
      </c>
      <c r="D181" s="143">
        <v>0</v>
      </c>
      <c r="E181" s="130"/>
      <c r="F181" s="131"/>
      <c r="G181" s="131"/>
      <c r="H181" s="132"/>
      <c r="I181" s="139"/>
    </row>
    <row r="182" ht="25.5" customHeight="1" spans="1:9">
      <c r="A182" s="126"/>
      <c r="B182" s="126"/>
      <c r="C182" s="128" t="s">
        <v>730</v>
      </c>
      <c r="D182" s="129">
        <v>0</v>
      </c>
      <c r="E182" s="130" t="s">
        <v>639</v>
      </c>
      <c r="F182" s="133">
        <v>0</v>
      </c>
      <c r="G182" s="133">
        <v>0.2</v>
      </c>
      <c r="H182" s="134" t="s">
        <v>640</v>
      </c>
      <c r="I182" s="139" t="s">
        <v>641</v>
      </c>
    </row>
    <row r="183" ht="25.5" customHeight="1" spans="1:9">
      <c r="A183" s="126" t="s">
        <v>816</v>
      </c>
      <c r="B183" s="126" t="s">
        <v>817</v>
      </c>
      <c r="C183" s="128" t="s">
        <v>644</v>
      </c>
      <c r="D183" s="129">
        <v>0</v>
      </c>
      <c r="E183" s="130" t="s">
        <v>639</v>
      </c>
      <c r="F183" s="133">
        <v>0.5</v>
      </c>
      <c r="G183" s="133">
        <v>1</v>
      </c>
      <c r="H183" s="134" t="s">
        <v>640</v>
      </c>
      <c r="I183" s="139" t="s">
        <v>641</v>
      </c>
    </row>
    <row r="184" ht="25.5" customHeight="1" spans="1:9">
      <c r="A184" s="126"/>
      <c r="B184" s="126"/>
      <c r="C184" s="128" t="s">
        <v>80</v>
      </c>
      <c r="D184" s="129">
        <v>0</v>
      </c>
      <c r="E184" s="130" t="s">
        <v>639</v>
      </c>
      <c r="F184" s="133">
        <v>0.5</v>
      </c>
      <c r="G184" s="133">
        <v>1</v>
      </c>
      <c r="H184" s="134" t="s">
        <v>640</v>
      </c>
      <c r="I184" s="139" t="s">
        <v>641</v>
      </c>
    </row>
    <row r="185" ht="25.5" customHeight="1" spans="1:9">
      <c r="A185" s="126"/>
      <c r="B185" s="126"/>
      <c r="C185" s="128" t="s">
        <v>729</v>
      </c>
      <c r="D185" s="129">
        <v>0</v>
      </c>
      <c r="E185" s="130" t="s">
        <v>639</v>
      </c>
      <c r="F185" s="133">
        <v>0</v>
      </c>
      <c r="G185" s="133"/>
      <c r="H185" s="134" t="s">
        <v>640</v>
      </c>
      <c r="I185" s="139" t="s">
        <v>641</v>
      </c>
    </row>
    <row r="186" ht="25.5" customHeight="1" spans="1:9">
      <c r="A186" s="126" t="s">
        <v>818</v>
      </c>
      <c r="B186" s="126" t="s">
        <v>819</v>
      </c>
      <c r="C186" s="128" t="s">
        <v>644</v>
      </c>
      <c r="D186" s="129">
        <v>0</v>
      </c>
      <c r="E186" s="130" t="s">
        <v>639</v>
      </c>
      <c r="F186" s="133">
        <v>0.75</v>
      </c>
      <c r="G186" s="133">
        <v>1</v>
      </c>
      <c r="H186" s="134" t="s">
        <v>640</v>
      </c>
      <c r="I186" s="139" t="s">
        <v>641</v>
      </c>
    </row>
    <row r="187" ht="25.5" customHeight="1" spans="1:9">
      <c r="A187" s="126"/>
      <c r="B187" s="126"/>
      <c r="C187" s="128" t="s">
        <v>80</v>
      </c>
      <c r="D187" s="129">
        <v>0</v>
      </c>
      <c r="E187" s="130" t="s">
        <v>639</v>
      </c>
      <c r="F187" s="133">
        <v>0.75</v>
      </c>
      <c r="G187" s="133">
        <v>1</v>
      </c>
      <c r="H187" s="134" t="s">
        <v>640</v>
      </c>
      <c r="I187" s="139" t="s">
        <v>641</v>
      </c>
    </row>
    <row r="188" ht="25.5" customHeight="1" spans="1:9">
      <c r="A188" s="126"/>
      <c r="B188" s="126"/>
      <c r="C188" s="128" t="s">
        <v>729</v>
      </c>
      <c r="D188" s="129">
        <v>0</v>
      </c>
      <c r="E188" s="130" t="s">
        <v>639</v>
      </c>
      <c r="F188" s="133">
        <v>0</v>
      </c>
      <c r="G188" s="131"/>
      <c r="H188" s="134" t="s">
        <v>640</v>
      </c>
      <c r="I188" s="139" t="s">
        <v>641</v>
      </c>
    </row>
    <row r="189" ht="25.5" customHeight="1" spans="1:9">
      <c r="A189" s="126" t="s">
        <v>820</v>
      </c>
      <c r="B189" s="126" t="s">
        <v>821</v>
      </c>
      <c r="C189" s="128" t="s">
        <v>644</v>
      </c>
      <c r="D189" s="129">
        <v>0</v>
      </c>
      <c r="E189" s="130" t="s">
        <v>639</v>
      </c>
      <c r="F189" s="133">
        <v>0.75</v>
      </c>
      <c r="G189" s="133">
        <v>1</v>
      </c>
      <c r="H189" s="134" t="s">
        <v>640</v>
      </c>
      <c r="I189" s="139" t="s">
        <v>641</v>
      </c>
    </row>
    <row r="190" ht="25.5" customHeight="1" spans="1:9">
      <c r="A190" s="126"/>
      <c r="B190" s="126"/>
      <c r="C190" s="128" t="s">
        <v>80</v>
      </c>
      <c r="D190" s="129">
        <v>0</v>
      </c>
      <c r="E190" s="130" t="s">
        <v>639</v>
      </c>
      <c r="F190" s="133">
        <v>0.75</v>
      </c>
      <c r="G190" s="133">
        <v>1</v>
      </c>
      <c r="H190" s="134" t="s">
        <v>640</v>
      </c>
      <c r="I190" s="139" t="s">
        <v>641</v>
      </c>
    </row>
    <row r="191" ht="25.5" customHeight="1" spans="1:9">
      <c r="A191" s="126"/>
      <c r="B191" s="126"/>
      <c r="C191" s="128" t="s">
        <v>729</v>
      </c>
      <c r="D191" s="129">
        <v>0</v>
      </c>
      <c r="E191" s="130"/>
      <c r="F191" s="131"/>
      <c r="G191" s="131"/>
      <c r="H191" s="132"/>
      <c r="I191" s="139" t="s">
        <v>641</v>
      </c>
    </row>
    <row r="192" ht="25.5" customHeight="1" spans="1:9">
      <c r="A192" s="126" t="s">
        <v>822</v>
      </c>
      <c r="B192" s="126" t="s">
        <v>823</v>
      </c>
      <c r="C192" s="128" t="s">
        <v>644</v>
      </c>
      <c r="D192" s="129">
        <v>0</v>
      </c>
      <c r="E192" s="130" t="s">
        <v>639</v>
      </c>
      <c r="F192" s="133">
        <v>0.75</v>
      </c>
      <c r="G192" s="133">
        <v>1</v>
      </c>
      <c r="H192" s="134" t="s">
        <v>640</v>
      </c>
      <c r="I192" s="139" t="s">
        <v>641</v>
      </c>
    </row>
    <row r="193" ht="25.5" customHeight="1" spans="1:9">
      <c r="A193" s="126"/>
      <c r="B193" s="126"/>
      <c r="C193" s="128" t="s">
        <v>80</v>
      </c>
      <c r="D193" s="129">
        <v>0</v>
      </c>
      <c r="E193" s="130" t="s">
        <v>639</v>
      </c>
      <c r="F193" s="133">
        <v>0.75</v>
      </c>
      <c r="G193" s="133">
        <v>1</v>
      </c>
      <c r="H193" s="134" t="s">
        <v>640</v>
      </c>
      <c r="I193" s="139" t="s">
        <v>641</v>
      </c>
    </row>
    <row r="194" ht="25.5" customHeight="1" spans="1:9">
      <c r="A194" s="126"/>
      <c r="B194" s="126"/>
      <c r="C194" s="128" t="s">
        <v>729</v>
      </c>
      <c r="D194" s="129">
        <v>0</v>
      </c>
      <c r="E194" s="130"/>
      <c r="F194" s="131"/>
      <c r="G194" s="131"/>
      <c r="H194" s="132"/>
      <c r="I194" s="139"/>
    </row>
    <row r="195" ht="25.5" customHeight="1" spans="1:9">
      <c r="A195" s="123" t="s">
        <v>824</v>
      </c>
      <c r="B195" s="123"/>
      <c r="C195" s="124"/>
      <c r="D195" s="135"/>
      <c r="E195" s="135"/>
      <c r="F195" s="135"/>
      <c r="G195" s="135"/>
      <c r="H195" s="125"/>
      <c r="I195" s="135"/>
    </row>
    <row r="196" ht="25.5" customHeight="1" spans="1:9">
      <c r="A196" s="126" t="s">
        <v>825</v>
      </c>
      <c r="B196" s="127" t="s">
        <v>732</v>
      </c>
      <c r="C196" s="128" t="s">
        <v>644</v>
      </c>
      <c r="D196" s="129">
        <v>0</v>
      </c>
      <c r="E196" s="130"/>
      <c r="F196" s="131"/>
      <c r="G196" s="131"/>
      <c r="H196" s="132"/>
      <c r="I196" s="139"/>
    </row>
    <row r="197" ht="25.5" customHeight="1" spans="1:9">
      <c r="A197" s="126"/>
      <c r="B197" s="127"/>
      <c r="C197" s="128" t="s">
        <v>80</v>
      </c>
      <c r="D197" s="129">
        <v>0</v>
      </c>
      <c r="E197" s="130"/>
      <c r="F197" s="131"/>
      <c r="G197" s="131"/>
      <c r="H197" s="132"/>
      <c r="I197" s="139"/>
    </row>
    <row r="198" ht="25.5" customHeight="1" spans="1:9">
      <c r="A198" s="126"/>
      <c r="B198" s="127"/>
      <c r="C198" s="128" t="s">
        <v>729</v>
      </c>
      <c r="D198" s="129">
        <v>0</v>
      </c>
      <c r="E198" s="130"/>
      <c r="F198" s="131"/>
      <c r="G198" s="131"/>
      <c r="H198" s="132"/>
      <c r="I198" s="139"/>
    </row>
    <row r="199" ht="25.5" customHeight="1" spans="1:9">
      <c r="A199" s="126"/>
      <c r="B199" s="127"/>
      <c r="C199" s="128" t="s">
        <v>730</v>
      </c>
      <c r="D199" s="129">
        <v>0</v>
      </c>
      <c r="E199" s="130" t="s">
        <v>639</v>
      </c>
      <c r="F199" s="133">
        <v>0.05</v>
      </c>
      <c r="G199" s="133">
        <v>0.2</v>
      </c>
      <c r="H199" s="134" t="s">
        <v>640</v>
      </c>
      <c r="I199" s="139" t="s">
        <v>641</v>
      </c>
    </row>
    <row r="200" ht="25.5" customHeight="1" spans="1:9">
      <c r="A200" s="126" t="s">
        <v>826</v>
      </c>
      <c r="B200" s="127" t="s">
        <v>732</v>
      </c>
      <c r="C200" s="128" t="s">
        <v>644</v>
      </c>
      <c r="D200" s="129">
        <v>0</v>
      </c>
      <c r="E200" s="130"/>
      <c r="F200" s="131"/>
      <c r="G200" s="131"/>
      <c r="H200" s="132"/>
      <c r="I200" s="139"/>
    </row>
    <row r="201" ht="25.5" customHeight="1" spans="1:9">
      <c r="A201" s="126"/>
      <c r="B201" s="127"/>
      <c r="C201" s="128" t="s">
        <v>80</v>
      </c>
      <c r="D201" s="129">
        <v>0</v>
      </c>
      <c r="E201" s="130"/>
      <c r="F201" s="131"/>
      <c r="G201" s="131"/>
      <c r="H201" s="132"/>
      <c r="I201" s="139"/>
    </row>
    <row r="202" ht="25.5" customHeight="1" spans="1:9">
      <c r="A202" s="126"/>
      <c r="B202" s="127"/>
      <c r="C202" s="128" t="s">
        <v>729</v>
      </c>
      <c r="D202" s="129">
        <v>0</v>
      </c>
      <c r="E202" s="130"/>
      <c r="F202" s="131"/>
      <c r="G202" s="131"/>
      <c r="H202" s="132"/>
      <c r="I202" s="139"/>
    </row>
    <row r="203" ht="25.5" customHeight="1" spans="1:9">
      <c r="A203" s="126"/>
      <c r="B203" s="127"/>
      <c r="C203" s="128" t="s">
        <v>730</v>
      </c>
      <c r="D203" s="129">
        <v>0</v>
      </c>
      <c r="E203" s="130" t="s">
        <v>639</v>
      </c>
      <c r="F203" s="133">
        <v>0.05</v>
      </c>
      <c r="G203" s="133">
        <v>0.2</v>
      </c>
      <c r="H203" s="134" t="s">
        <v>640</v>
      </c>
      <c r="I203" s="139" t="s">
        <v>641</v>
      </c>
    </row>
    <row r="204" ht="25.5" customHeight="1" spans="1:9">
      <c r="A204" s="126" t="s">
        <v>827</v>
      </c>
      <c r="B204" s="127" t="s">
        <v>732</v>
      </c>
      <c r="C204" s="128" t="s">
        <v>644</v>
      </c>
      <c r="D204" s="129">
        <v>0</v>
      </c>
      <c r="E204" s="130"/>
      <c r="F204" s="131"/>
      <c r="G204" s="131"/>
      <c r="H204" s="132"/>
      <c r="I204" s="139"/>
    </row>
    <row r="205" ht="25.5" customHeight="1" spans="1:9">
      <c r="A205" s="126"/>
      <c r="B205" s="127"/>
      <c r="C205" s="128" t="s">
        <v>80</v>
      </c>
      <c r="D205" s="129">
        <v>0</v>
      </c>
      <c r="E205" s="130"/>
      <c r="F205" s="131"/>
      <c r="G205" s="131"/>
      <c r="H205" s="132"/>
      <c r="I205" s="139"/>
    </row>
    <row r="206" ht="25.5" customHeight="1" spans="1:9">
      <c r="A206" s="126"/>
      <c r="B206" s="127"/>
      <c r="C206" s="128" t="s">
        <v>729</v>
      </c>
      <c r="D206" s="129">
        <v>0</v>
      </c>
      <c r="E206" s="130"/>
      <c r="F206" s="131"/>
      <c r="G206" s="131"/>
      <c r="H206" s="132"/>
      <c r="I206" s="139"/>
    </row>
    <row r="207" ht="25.5" customHeight="1" spans="1:9">
      <c r="A207" s="126"/>
      <c r="B207" s="127"/>
      <c r="C207" s="128" t="s">
        <v>730</v>
      </c>
      <c r="D207" s="129">
        <v>0</v>
      </c>
      <c r="E207" s="130" t="s">
        <v>639</v>
      </c>
      <c r="F207" s="133">
        <v>0</v>
      </c>
      <c r="G207" s="133">
        <v>0.2</v>
      </c>
      <c r="H207" s="134" t="s">
        <v>640</v>
      </c>
      <c r="I207" s="139" t="s">
        <v>641</v>
      </c>
    </row>
    <row r="208" ht="25.5" customHeight="1" spans="1:9">
      <c r="A208" s="126" t="s">
        <v>828</v>
      </c>
      <c r="B208" s="126" t="s">
        <v>829</v>
      </c>
      <c r="C208" s="128" t="s">
        <v>644</v>
      </c>
      <c r="D208" s="129">
        <v>0</v>
      </c>
      <c r="E208" s="130"/>
      <c r="F208" s="131"/>
      <c r="G208" s="131"/>
      <c r="H208" s="132"/>
      <c r="I208" s="139"/>
    </row>
    <row r="209" ht="25.5" customHeight="1" spans="1:9">
      <c r="A209" s="126"/>
      <c r="B209" s="126"/>
      <c r="C209" s="128" t="s">
        <v>80</v>
      </c>
      <c r="D209" s="129">
        <v>0</v>
      </c>
      <c r="E209" s="130"/>
      <c r="F209" s="131"/>
      <c r="G209" s="131"/>
      <c r="H209" s="132"/>
      <c r="I209" s="139"/>
    </row>
    <row r="210" ht="25.5" customHeight="1" spans="1:9">
      <c r="A210" s="126"/>
      <c r="B210" s="126"/>
      <c r="C210" s="128" t="s">
        <v>729</v>
      </c>
      <c r="D210" s="129">
        <v>0</v>
      </c>
      <c r="E210" s="130"/>
      <c r="F210" s="131"/>
      <c r="G210" s="131"/>
      <c r="H210" s="132"/>
      <c r="I210" s="139"/>
    </row>
    <row r="211" ht="25.5" customHeight="1" spans="1:9">
      <c r="A211" s="126"/>
      <c r="B211" s="126"/>
      <c r="C211" s="128" t="s">
        <v>730</v>
      </c>
      <c r="D211" s="129">
        <v>0</v>
      </c>
      <c r="E211" s="130" t="s">
        <v>639</v>
      </c>
      <c r="F211" s="133">
        <v>0.05</v>
      </c>
      <c r="G211" s="133">
        <v>0.3</v>
      </c>
      <c r="H211" s="134" t="s">
        <v>640</v>
      </c>
      <c r="I211" s="139" t="s">
        <v>641</v>
      </c>
    </row>
    <row r="212" ht="25.5" customHeight="1" spans="1:9">
      <c r="A212" s="126" t="s">
        <v>830</v>
      </c>
      <c r="B212" s="126" t="s">
        <v>831</v>
      </c>
      <c r="C212" s="128" t="s">
        <v>644</v>
      </c>
      <c r="D212" s="129">
        <v>-100</v>
      </c>
      <c r="E212" s="130" t="s">
        <v>639</v>
      </c>
      <c r="F212" s="133">
        <v>-0.05</v>
      </c>
      <c r="G212" s="133">
        <v>0</v>
      </c>
      <c r="H212" s="134" t="s">
        <v>640</v>
      </c>
      <c r="I212" s="139" t="s">
        <v>641</v>
      </c>
    </row>
    <row r="213" ht="25.5" customHeight="1" spans="1:9">
      <c r="A213" s="126"/>
      <c r="B213" s="126"/>
      <c r="C213" s="128" t="s">
        <v>80</v>
      </c>
      <c r="D213" s="129">
        <v>-100</v>
      </c>
      <c r="E213" s="130" t="s">
        <v>639</v>
      </c>
      <c r="F213" s="133">
        <v>-0.05</v>
      </c>
      <c r="G213" s="133">
        <v>0</v>
      </c>
      <c r="H213" s="134" t="s">
        <v>640</v>
      </c>
      <c r="I213" s="139" t="s">
        <v>641</v>
      </c>
    </row>
    <row r="214" ht="33" customHeight="1" spans="1:9">
      <c r="A214" s="126"/>
      <c r="B214" s="126"/>
      <c r="C214" s="128" t="s">
        <v>729</v>
      </c>
      <c r="D214" s="129">
        <v>0</v>
      </c>
      <c r="E214" s="130"/>
      <c r="F214" s="131"/>
      <c r="G214" s="131"/>
      <c r="H214" s="132"/>
      <c r="I214" s="139"/>
    </row>
    <row r="215" ht="25.5" customHeight="1" spans="1:9">
      <c r="A215" s="126" t="s">
        <v>832</v>
      </c>
      <c r="B215" s="126" t="s">
        <v>833</v>
      </c>
      <c r="C215" s="128" t="s">
        <v>644</v>
      </c>
      <c r="D215" s="129">
        <v>0</v>
      </c>
      <c r="E215" s="130"/>
      <c r="F215" s="131"/>
      <c r="G215" s="131"/>
      <c r="H215" s="132"/>
      <c r="I215" s="139"/>
    </row>
    <row r="216" ht="25.5" customHeight="1" spans="1:9">
      <c r="A216" s="126"/>
      <c r="B216" s="126"/>
      <c r="C216" s="128" t="s">
        <v>80</v>
      </c>
      <c r="D216" s="129">
        <v>0</v>
      </c>
      <c r="E216" s="130"/>
      <c r="F216" s="131"/>
      <c r="G216" s="131"/>
      <c r="H216" s="132"/>
      <c r="I216" s="139"/>
    </row>
    <row r="217" ht="25.5" customHeight="1" spans="1:9">
      <c r="A217" s="126"/>
      <c r="B217" s="126"/>
      <c r="C217" s="128" t="s">
        <v>729</v>
      </c>
      <c r="D217" s="129">
        <v>0</v>
      </c>
      <c r="E217" s="130"/>
      <c r="F217" s="131"/>
      <c r="G217" s="131"/>
      <c r="H217" s="132"/>
      <c r="I217" s="139"/>
    </row>
    <row r="218" ht="25.5" customHeight="1" spans="1:9">
      <c r="A218" s="126" t="s">
        <v>834</v>
      </c>
      <c r="B218" s="126" t="s">
        <v>835</v>
      </c>
      <c r="C218" s="128" t="s">
        <v>644</v>
      </c>
      <c r="D218" s="129">
        <v>0</v>
      </c>
      <c r="E218" s="130"/>
      <c r="F218" s="131"/>
      <c r="G218" s="131"/>
      <c r="H218" s="132"/>
      <c r="I218" s="139"/>
    </row>
    <row r="219" ht="25.5" customHeight="1" spans="1:9">
      <c r="A219" s="126"/>
      <c r="B219" s="126"/>
      <c r="C219" s="128" t="s">
        <v>80</v>
      </c>
      <c r="D219" s="129">
        <v>0</v>
      </c>
      <c r="E219" s="130"/>
      <c r="F219" s="131"/>
      <c r="G219" s="131"/>
      <c r="H219" s="132"/>
      <c r="I219" s="139"/>
    </row>
    <row r="220" ht="25.5" customHeight="1" spans="1:9">
      <c r="A220" s="126"/>
      <c r="B220" s="126"/>
      <c r="C220" s="128" t="s">
        <v>729</v>
      </c>
      <c r="D220" s="129">
        <v>0</v>
      </c>
      <c r="E220" s="130"/>
      <c r="F220" s="131"/>
      <c r="G220" s="131"/>
      <c r="H220" s="132"/>
      <c r="I220" s="139"/>
    </row>
    <row r="221" ht="25.5" customHeight="1" spans="1:9">
      <c r="A221" s="126"/>
      <c r="B221" s="126"/>
      <c r="C221" s="128" t="s">
        <v>730</v>
      </c>
      <c r="D221" s="129">
        <v>0</v>
      </c>
      <c r="E221" s="130" t="s">
        <v>639</v>
      </c>
      <c r="F221" s="133">
        <v>0</v>
      </c>
      <c r="G221" s="133">
        <v>0.2</v>
      </c>
      <c r="H221" s="134" t="s">
        <v>640</v>
      </c>
      <c r="I221" s="139" t="s">
        <v>641</v>
      </c>
    </row>
    <row r="222" ht="25.5" customHeight="1" spans="1:9">
      <c r="A222" s="126" t="s">
        <v>836</v>
      </c>
      <c r="B222" s="126" t="s">
        <v>837</v>
      </c>
      <c r="C222" s="128" t="s">
        <v>644</v>
      </c>
      <c r="D222" s="129">
        <v>0</v>
      </c>
      <c r="E222" s="130" t="s">
        <v>639</v>
      </c>
      <c r="F222" s="133">
        <v>0.6</v>
      </c>
      <c r="G222" s="133">
        <v>3</v>
      </c>
      <c r="H222" s="134" t="s">
        <v>640</v>
      </c>
      <c r="I222" s="139" t="s">
        <v>641</v>
      </c>
    </row>
    <row r="223" ht="25.5" customHeight="1" spans="1:9">
      <c r="A223" s="126"/>
      <c r="B223" s="126"/>
      <c r="C223" s="128" t="s">
        <v>80</v>
      </c>
      <c r="D223" s="129">
        <v>0</v>
      </c>
      <c r="E223" s="130" t="s">
        <v>639</v>
      </c>
      <c r="F223" s="133">
        <v>0.6</v>
      </c>
      <c r="G223" s="133">
        <v>3</v>
      </c>
      <c r="H223" s="134" t="s">
        <v>640</v>
      </c>
      <c r="I223" s="139" t="s">
        <v>641</v>
      </c>
    </row>
    <row r="224" ht="25.5" customHeight="1" spans="1:9">
      <c r="A224" s="126"/>
      <c r="B224" s="126"/>
      <c r="C224" s="128" t="s">
        <v>729</v>
      </c>
      <c r="D224" s="129">
        <v>0</v>
      </c>
      <c r="E224" s="130"/>
      <c r="F224" s="131"/>
      <c r="G224" s="131"/>
      <c r="H224" s="132"/>
      <c r="I224" s="139"/>
    </row>
    <row r="225" ht="25.5" customHeight="1" spans="1:9">
      <c r="A225" s="126" t="s">
        <v>838</v>
      </c>
      <c r="B225" s="126" t="s">
        <v>839</v>
      </c>
      <c r="C225" s="128" t="s">
        <v>644</v>
      </c>
      <c r="D225" s="129">
        <v>0</v>
      </c>
      <c r="E225" s="130"/>
      <c r="F225" s="131"/>
      <c r="G225" s="131"/>
      <c r="H225" s="132"/>
      <c r="I225" s="139"/>
    </row>
    <row r="226" ht="25.5" customHeight="1" spans="1:9">
      <c r="A226" s="126"/>
      <c r="B226" s="126"/>
      <c r="C226" s="128" t="s">
        <v>80</v>
      </c>
      <c r="D226" s="129">
        <v>0</v>
      </c>
      <c r="E226" s="130"/>
      <c r="F226" s="131"/>
      <c r="G226" s="131"/>
      <c r="H226" s="132"/>
      <c r="I226" s="139"/>
    </row>
    <row r="227" ht="25.5" customHeight="1" spans="1:9">
      <c r="A227" s="126"/>
      <c r="B227" s="126"/>
      <c r="C227" s="128" t="s">
        <v>729</v>
      </c>
      <c r="D227" s="129">
        <v>0</v>
      </c>
      <c r="E227" s="130"/>
      <c r="F227" s="131"/>
      <c r="G227" s="131"/>
      <c r="H227" s="132"/>
      <c r="I227" s="139"/>
    </row>
    <row r="228" ht="25.5" customHeight="1" spans="1:9">
      <c r="A228" s="126"/>
      <c r="B228" s="126"/>
      <c r="C228" s="128" t="s">
        <v>730</v>
      </c>
      <c r="D228" s="129">
        <v>0</v>
      </c>
      <c r="E228" s="130" t="s">
        <v>639</v>
      </c>
      <c r="F228" s="133">
        <v>0</v>
      </c>
      <c r="G228" s="133">
        <v>0.2</v>
      </c>
      <c r="H228" s="134" t="s">
        <v>640</v>
      </c>
      <c r="I228" s="139" t="s">
        <v>641</v>
      </c>
    </row>
    <row r="229" ht="25.5" customHeight="1" spans="1:9">
      <c r="A229" s="126" t="s">
        <v>840</v>
      </c>
      <c r="B229" s="126" t="s">
        <v>841</v>
      </c>
      <c r="C229" s="128" t="s">
        <v>644</v>
      </c>
      <c r="D229" s="129">
        <v>0</v>
      </c>
      <c r="E229" s="130" t="s">
        <v>639</v>
      </c>
      <c r="F229" s="133">
        <v>0.6</v>
      </c>
      <c r="G229" s="133">
        <v>3</v>
      </c>
      <c r="H229" s="134" t="s">
        <v>640</v>
      </c>
      <c r="I229" s="139" t="s">
        <v>641</v>
      </c>
    </row>
    <row r="230" ht="25.5" customHeight="1" spans="1:9">
      <c r="A230" s="126"/>
      <c r="B230" s="126"/>
      <c r="C230" s="128" t="s">
        <v>80</v>
      </c>
      <c r="D230" s="129">
        <v>0</v>
      </c>
      <c r="E230" s="130" t="s">
        <v>639</v>
      </c>
      <c r="F230" s="133">
        <v>0.6</v>
      </c>
      <c r="G230" s="133">
        <v>3</v>
      </c>
      <c r="H230" s="134" t="s">
        <v>640</v>
      </c>
      <c r="I230" s="139" t="s">
        <v>641</v>
      </c>
    </row>
    <row r="231" ht="25.5" customHeight="1" spans="1:9">
      <c r="A231" s="126"/>
      <c r="B231" s="126"/>
      <c r="C231" s="128" t="s">
        <v>729</v>
      </c>
      <c r="D231" s="129">
        <v>0</v>
      </c>
      <c r="E231" s="130"/>
      <c r="F231" s="131"/>
      <c r="G231" s="131"/>
      <c r="H231" s="132"/>
      <c r="I231" s="139"/>
    </row>
    <row r="232" ht="25.5" customHeight="1" spans="1:9">
      <c r="A232" s="126" t="s">
        <v>842</v>
      </c>
      <c r="B232" s="126" t="s">
        <v>843</v>
      </c>
      <c r="C232" s="128" t="s">
        <v>644</v>
      </c>
      <c r="D232" s="129">
        <v>0</v>
      </c>
      <c r="E232" s="130"/>
      <c r="F232" s="131"/>
      <c r="G232" s="131"/>
      <c r="H232" s="132"/>
      <c r="I232" s="139"/>
    </row>
    <row r="233" ht="25.5" customHeight="1" spans="1:9">
      <c r="A233" s="126"/>
      <c r="B233" s="126"/>
      <c r="C233" s="128" t="s">
        <v>80</v>
      </c>
      <c r="D233" s="129">
        <v>0</v>
      </c>
      <c r="E233" s="130"/>
      <c r="F233" s="131"/>
      <c r="G233" s="131"/>
      <c r="H233" s="132"/>
      <c r="I233" s="139"/>
    </row>
    <row r="234" ht="25.5" customHeight="1" spans="1:9">
      <c r="A234" s="126"/>
      <c r="B234" s="126"/>
      <c r="C234" s="128" t="s">
        <v>729</v>
      </c>
      <c r="D234" s="129">
        <v>0</v>
      </c>
      <c r="E234" s="130"/>
      <c r="F234" s="131"/>
      <c r="G234" s="131"/>
      <c r="H234" s="132"/>
      <c r="I234" s="139"/>
    </row>
    <row r="235" ht="25.5" customHeight="1" spans="1:9">
      <c r="A235" s="126"/>
      <c r="B235" s="126"/>
      <c r="C235" s="128" t="s">
        <v>730</v>
      </c>
      <c r="D235" s="129">
        <v>0</v>
      </c>
      <c r="E235" s="130" t="s">
        <v>639</v>
      </c>
      <c r="F235" s="133">
        <v>0</v>
      </c>
      <c r="G235" s="133">
        <v>0.2</v>
      </c>
      <c r="H235" s="134" t="s">
        <v>640</v>
      </c>
      <c r="I235" s="139" t="s">
        <v>641</v>
      </c>
    </row>
    <row r="236" ht="25.5" customHeight="1" spans="1:9">
      <c r="A236" s="126" t="s">
        <v>844</v>
      </c>
      <c r="B236" s="126" t="s">
        <v>845</v>
      </c>
      <c r="C236" s="128" t="s">
        <v>644</v>
      </c>
      <c r="D236" s="129">
        <v>0</v>
      </c>
      <c r="E236" s="130" t="s">
        <v>639</v>
      </c>
      <c r="F236" s="133">
        <v>0.6</v>
      </c>
      <c r="G236" s="133">
        <v>3</v>
      </c>
      <c r="H236" s="134" t="s">
        <v>640</v>
      </c>
      <c r="I236" s="139" t="s">
        <v>641</v>
      </c>
    </row>
    <row r="237" ht="25.5" customHeight="1" spans="1:9">
      <c r="A237" s="126"/>
      <c r="B237" s="126"/>
      <c r="C237" s="128" t="s">
        <v>80</v>
      </c>
      <c r="D237" s="129">
        <v>0</v>
      </c>
      <c r="E237" s="130" t="s">
        <v>639</v>
      </c>
      <c r="F237" s="133">
        <v>0.6</v>
      </c>
      <c r="G237" s="133">
        <v>3</v>
      </c>
      <c r="H237" s="134" t="s">
        <v>640</v>
      </c>
      <c r="I237" s="139" t="s">
        <v>641</v>
      </c>
    </row>
    <row r="238" ht="25.5" customHeight="1" spans="1:9">
      <c r="A238" s="126"/>
      <c r="B238" s="126"/>
      <c r="C238" s="128" t="s">
        <v>729</v>
      </c>
      <c r="D238" s="129">
        <v>0</v>
      </c>
      <c r="E238" s="130"/>
      <c r="F238" s="131"/>
      <c r="G238" s="131"/>
      <c r="H238" s="132"/>
      <c r="I238" s="139"/>
    </row>
    <row r="239" ht="25.5" customHeight="1" spans="1:9">
      <c r="A239" s="126" t="s">
        <v>846</v>
      </c>
      <c r="B239" s="127" t="s">
        <v>847</v>
      </c>
      <c r="C239" s="128" t="s">
        <v>644</v>
      </c>
      <c r="D239" s="129">
        <v>61061</v>
      </c>
      <c r="E239" s="130"/>
      <c r="F239" s="136">
        <v>50000</v>
      </c>
      <c r="G239" s="136">
        <v>120000</v>
      </c>
      <c r="H239" s="134" t="s">
        <v>640</v>
      </c>
      <c r="I239" s="139" t="s">
        <v>641</v>
      </c>
    </row>
    <row r="240" ht="25.5" customHeight="1" spans="1:9">
      <c r="A240" s="126"/>
      <c r="B240" s="127"/>
      <c r="C240" s="128" t="s">
        <v>80</v>
      </c>
      <c r="D240" s="129">
        <v>67203</v>
      </c>
      <c r="E240" s="130"/>
      <c r="F240" s="136">
        <v>56000</v>
      </c>
      <c r="G240" s="136">
        <v>140000</v>
      </c>
      <c r="H240" s="134" t="s">
        <v>640</v>
      </c>
      <c r="I240" s="139" t="s">
        <v>641</v>
      </c>
    </row>
    <row r="241" ht="25.5" customHeight="1" spans="1:9">
      <c r="A241" s="126"/>
      <c r="B241" s="127"/>
      <c r="C241" s="128" t="s">
        <v>729</v>
      </c>
      <c r="D241" s="129">
        <v>6142</v>
      </c>
      <c r="E241" s="130"/>
      <c r="F241" s="131"/>
      <c r="G241" s="131"/>
      <c r="H241" s="132"/>
      <c r="I241" s="139"/>
    </row>
    <row r="242" ht="25.5" customHeight="1" spans="1:9">
      <c r="A242" s="126"/>
      <c r="B242" s="127"/>
      <c r="C242" s="128" t="s">
        <v>730</v>
      </c>
      <c r="D242" s="129">
        <v>10.06</v>
      </c>
      <c r="E242" s="130" t="s">
        <v>639</v>
      </c>
      <c r="F242" s="133">
        <v>0.05</v>
      </c>
      <c r="G242" s="133">
        <v>0.15</v>
      </c>
      <c r="H242" s="134" t="s">
        <v>640</v>
      </c>
      <c r="I242" s="139" t="s">
        <v>641</v>
      </c>
    </row>
    <row r="243" ht="25.5" customHeight="1" spans="1:9">
      <c r="A243" s="123" t="s">
        <v>848</v>
      </c>
      <c r="B243" s="123"/>
      <c r="C243" s="124"/>
      <c r="D243" s="135"/>
      <c r="E243" s="135"/>
      <c r="F243" s="135"/>
      <c r="G243" s="135"/>
      <c r="H243" s="125"/>
      <c r="I243" s="135"/>
    </row>
    <row r="244" ht="25.5" customHeight="1" spans="1:9">
      <c r="A244" s="126" t="s">
        <v>849</v>
      </c>
      <c r="B244" s="126" t="s">
        <v>850</v>
      </c>
      <c r="C244" s="128" t="s">
        <v>644</v>
      </c>
      <c r="D244" s="129">
        <v>0</v>
      </c>
      <c r="E244" s="130"/>
      <c r="F244" s="131"/>
      <c r="G244" s="131"/>
      <c r="H244" s="132"/>
      <c r="I244" s="139"/>
    </row>
    <row r="245" ht="25.5" customHeight="1" spans="1:9">
      <c r="A245" s="126"/>
      <c r="B245" s="126"/>
      <c r="C245" s="128" t="s">
        <v>80</v>
      </c>
      <c r="D245" s="129">
        <v>0</v>
      </c>
      <c r="E245" s="130"/>
      <c r="F245" s="131"/>
      <c r="G245" s="131"/>
      <c r="H245" s="132"/>
      <c r="I245" s="139"/>
    </row>
    <row r="246" ht="25.5" customHeight="1" spans="1:9">
      <c r="A246" s="126"/>
      <c r="B246" s="126"/>
      <c r="C246" s="128" t="s">
        <v>729</v>
      </c>
      <c r="D246" s="129">
        <v>0</v>
      </c>
      <c r="E246" s="130"/>
      <c r="F246" s="131"/>
      <c r="G246" s="131"/>
      <c r="H246" s="132"/>
      <c r="I246" s="139"/>
    </row>
    <row r="247" ht="25.5" customHeight="1" spans="1:9">
      <c r="A247" s="126" t="s">
        <v>851</v>
      </c>
      <c r="B247" s="126" t="s">
        <v>852</v>
      </c>
      <c r="C247" s="128" t="s">
        <v>644</v>
      </c>
      <c r="D247" s="129">
        <v>0</v>
      </c>
      <c r="E247" s="130" t="s">
        <v>639</v>
      </c>
      <c r="F247" s="133">
        <v>0.4</v>
      </c>
      <c r="G247" s="133">
        <v>1</v>
      </c>
      <c r="H247" s="134" t="s">
        <v>640</v>
      </c>
      <c r="I247" s="139" t="s">
        <v>641</v>
      </c>
    </row>
    <row r="248" ht="25.5" customHeight="1" spans="1:9">
      <c r="A248" s="126"/>
      <c r="B248" s="126"/>
      <c r="C248" s="128" t="s">
        <v>80</v>
      </c>
      <c r="D248" s="129">
        <v>0</v>
      </c>
      <c r="E248" s="130" t="s">
        <v>639</v>
      </c>
      <c r="F248" s="133">
        <v>0.4</v>
      </c>
      <c r="G248" s="133">
        <v>1</v>
      </c>
      <c r="H248" s="134" t="s">
        <v>640</v>
      </c>
      <c r="I248" s="139" t="s">
        <v>641</v>
      </c>
    </row>
    <row r="249" ht="25.5" customHeight="1" spans="1:9">
      <c r="A249" s="126"/>
      <c r="B249" s="126"/>
      <c r="C249" s="128" t="s">
        <v>729</v>
      </c>
      <c r="D249" s="129">
        <v>0</v>
      </c>
      <c r="E249" s="130"/>
      <c r="F249" s="131"/>
      <c r="G249" s="131"/>
      <c r="H249" s="132"/>
      <c r="I249" s="139"/>
    </row>
    <row r="250" ht="25.5" customHeight="1" spans="1:9">
      <c r="A250" s="126" t="s">
        <v>853</v>
      </c>
      <c r="B250" s="126" t="s">
        <v>854</v>
      </c>
      <c r="C250" s="128" t="s">
        <v>644</v>
      </c>
      <c r="D250" s="129">
        <v>0</v>
      </c>
      <c r="E250" s="130"/>
      <c r="F250" s="131"/>
      <c r="G250" s="131"/>
      <c r="H250" s="132"/>
      <c r="I250" s="139"/>
    </row>
    <row r="251" ht="25.5" customHeight="1" spans="1:9">
      <c r="A251" s="126"/>
      <c r="B251" s="126"/>
      <c r="C251" s="128" t="s">
        <v>80</v>
      </c>
      <c r="D251" s="129">
        <v>0</v>
      </c>
      <c r="E251" s="130"/>
      <c r="F251" s="131"/>
      <c r="G251" s="131"/>
      <c r="H251" s="132"/>
      <c r="I251" s="139"/>
    </row>
    <row r="252" ht="25.5" customHeight="1" spans="1:9">
      <c r="A252" s="126"/>
      <c r="B252" s="126"/>
      <c r="C252" s="128" t="s">
        <v>729</v>
      </c>
      <c r="D252" s="129">
        <v>0</v>
      </c>
      <c r="E252" s="130"/>
      <c r="F252" s="131"/>
      <c r="G252" s="131"/>
      <c r="H252" s="132"/>
      <c r="I252" s="139"/>
    </row>
    <row r="253" ht="25.5" customHeight="1" spans="1:9">
      <c r="A253" s="126" t="s">
        <v>855</v>
      </c>
      <c r="B253" s="126" t="s">
        <v>856</v>
      </c>
      <c r="C253" s="128" t="s">
        <v>644</v>
      </c>
      <c r="D253" s="129">
        <v>0</v>
      </c>
      <c r="E253" s="130" t="s">
        <v>639</v>
      </c>
      <c r="F253" s="133">
        <v>0.2</v>
      </c>
      <c r="G253" s="133">
        <v>0.245</v>
      </c>
      <c r="H253" s="134" t="s">
        <v>640</v>
      </c>
      <c r="I253" s="139" t="s">
        <v>641</v>
      </c>
    </row>
    <row r="254" ht="25.5" customHeight="1" spans="1:9">
      <c r="A254" s="126"/>
      <c r="B254" s="126"/>
      <c r="C254" s="128" t="s">
        <v>80</v>
      </c>
      <c r="D254" s="129">
        <v>0</v>
      </c>
      <c r="E254" s="130" t="s">
        <v>639</v>
      </c>
      <c r="F254" s="133">
        <v>0.2</v>
      </c>
      <c r="G254" s="133">
        <v>0.245</v>
      </c>
      <c r="H254" s="134" t="s">
        <v>640</v>
      </c>
      <c r="I254" s="139" t="s">
        <v>641</v>
      </c>
    </row>
    <row r="255" ht="25.5" customHeight="1" spans="1:9">
      <c r="A255" s="126"/>
      <c r="B255" s="126"/>
      <c r="C255" s="128" t="s">
        <v>729</v>
      </c>
      <c r="D255" s="129">
        <v>0</v>
      </c>
      <c r="E255" s="130" t="s">
        <v>639</v>
      </c>
      <c r="F255" s="133">
        <v>-0.02</v>
      </c>
      <c r="G255" s="133">
        <v>0.02</v>
      </c>
      <c r="H255" s="134" t="s">
        <v>640</v>
      </c>
      <c r="I255" s="139" t="s">
        <v>641</v>
      </c>
    </row>
    <row r="256" ht="25.5" customHeight="1" spans="1:9">
      <c r="A256" s="144"/>
      <c r="B256" s="144"/>
      <c r="C256" s="145"/>
      <c r="D256" s="144"/>
      <c r="E256" s="144"/>
      <c r="F256" s="144"/>
      <c r="G256" s="146"/>
      <c r="H256" s="144"/>
      <c r="I256" s="146"/>
    </row>
  </sheetData>
  <mergeCells count="149">
    <mergeCell ref="A1:I1"/>
    <mergeCell ref="F4:G4"/>
    <mergeCell ref="A6:I6"/>
    <mergeCell ref="A31:I31"/>
    <mergeCell ref="A50:I50"/>
    <mergeCell ref="A89:I89"/>
    <mergeCell ref="A122:I122"/>
    <mergeCell ref="A135:I135"/>
    <mergeCell ref="A195:I195"/>
    <mergeCell ref="A243:I243"/>
    <mergeCell ref="A4:A5"/>
    <mergeCell ref="A7:A10"/>
    <mergeCell ref="A11:A14"/>
    <mergeCell ref="A15:A18"/>
    <mergeCell ref="A19:A22"/>
    <mergeCell ref="A23:A26"/>
    <mergeCell ref="A27:A30"/>
    <mergeCell ref="A32:A33"/>
    <mergeCell ref="A34:A37"/>
    <mergeCell ref="A38:A41"/>
    <mergeCell ref="A42:A43"/>
    <mergeCell ref="A44:A46"/>
    <mergeCell ref="A47:A49"/>
    <mergeCell ref="A51:A54"/>
    <mergeCell ref="A55:A58"/>
    <mergeCell ref="A59:A64"/>
    <mergeCell ref="A65:A68"/>
    <mergeCell ref="A69:A72"/>
    <mergeCell ref="A73:A75"/>
    <mergeCell ref="A76:A78"/>
    <mergeCell ref="A79:A82"/>
    <mergeCell ref="A83:A84"/>
    <mergeCell ref="A85:A88"/>
    <mergeCell ref="A90:A93"/>
    <mergeCell ref="A94:A97"/>
    <mergeCell ref="A98:A101"/>
    <mergeCell ref="A102:A105"/>
    <mergeCell ref="A106:A109"/>
    <mergeCell ref="A110:A113"/>
    <mergeCell ref="A114:A117"/>
    <mergeCell ref="A118:A121"/>
    <mergeCell ref="A123:A126"/>
    <mergeCell ref="A127:A130"/>
    <mergeCell ref="A131:A134"/>
    <mergeCell ref="A136:A139"/>
    <mergeCell ref="A140:A143"/>
    <mergeCell ref="A144:A147"/>
    <mergeCell ref="A148:A151"/>
    <mergeCell ref="A152:A154"/>
    <mergeCell ref="A155:A158"/>
    <mergeCell ref="A159:A162"/>
    <mergeCell ref="A163:A166"/>
    <mergeCell ref="A167:A170"/>
    <mergeCell ref="A171:A174"/>
    <mergeCell ref="A175:A178"/>
    <mergeCell ref="A179:A182"/>
    <mergeCell ref="A183:A185"/>
    <mergeCell ref="A186:A188"/>
    <mergeCell ref="A189:A191"/>
    <mergeCell ref="A192:A194"/>
    <mergeCell ref="A196:A199"/>
    <mergeCell ref="A200:A203"/>
    <mergeCell ref="A204:A207"/>
    <mergeCell ref="A208:A211"/>
    <mergeCell ref="A212:A214"/>
    <mergeCell ref="A215:A217"/>
    <mergeCell ref="A218:A221"/>
    <mergeCell ref="A222:A224"/>
    <mergeCell ref="A225:A228"/>
    <mergeCell ref="A229:A231"/>
    <mergeCell ref="A232:A235"/>
    <mergeCell ref="A236:A238"/>
    <mergeCell ref="A239:A242"/>
    <mergeCell ref="A244:A246"/>
    <mergeCell ref="A247:A249"/>
    <mergeCell ref="A250:A252"/>
    <mergeCell ref="A253:A255"/>
    <mergeCell ref="B4:B5"/>
    <mergeCell ref="B7:B10"/>
    <mergeCell ref="B11:B14"/>
    <mergeCell ref="B15:B18"/>
    <mergeCell ref="B19:B22"/>
    <mergeCell ref="B23:B26"/>
    <mergeCell ref="B27:B30"/>
    <mergeCell ref="B32:B33"/>
    <mergeCell ref="B34:B37"/>
    <mergeCell ref="B38:B41"/>
    <mergeCell ref="B42:B43"/>
    <mergeCell ref="B44:B46"/>
    <mergeCell ref="B47:B49"/>
    <mergeCell ref="B51:B54"/>
    <mergeCell ref="B55:B58"/>
    <mergeCell ref="B59:B64"/>
    <mergeCell ref="B65:B68"/>
    <mergeCell ref="B69:B72"/>
    <mergeCell ref="B73:B75"/>
    <mergeCell ref="B76:B78"/>
    <mergeCell ref="B79:B82"/>
    <mergeCell ref="B83:B84"/>
    <mergeCell ref="B85:B88"/>
    <mergeCell ref="B90:B93"/>
    <mergeCell ref="B94:B97"/>
    <mergeCell ref="B98:B101"/>
    <mergeCell ref="B102:B105"/>
    <mergeCell ref="B106:B109"/>
    <mergeCell ref="B110:B113"/>
    <mergeCell ref="B114:B117"/>
    <mergeCell ref="B118:B121"/>
    <mergeCell ref="B123:B126"/>
    <mergeCell ref="B127:B130"/>
    <mergeCell ref="B131:B134"/>
    <mergeCell ref="B136:B139"/>
    <mergeCell ref="B140:B143"/>
    <mergeCell ref="B144:B147"/>
    <mergeCell ref="B148:B151"/>
    <mergeCell ref="B152:B154"/>
    <mergeCell ref="B155:B158"/>
    <mergeCell ref="B159:B162"/>
    <mergeCell ref="B163:B166"/>
    <mergeCell ref="B167:B170"/>
    <mergeCell ref="B171:B174"/>
    <mergeCell ref="B175:B178"/>
    <mergeCell ref="B179:B182"/>
    <mergeCell ref="B183:B185"/>
    <mergeCell ref="B186:B188"/>
    <mergeCell ref="B189:B191"/>
    <mergeCell ref="B192:B194"/>
    <mergeCell ref="B196:B199"/>
    <mergeCell ref="B200:B203"/>
    <mergeCell ref="B204:B207"/>
    <mergeCell ref="B208:B211"/>
    <mergeCell ref="B212:B214"/>
    <mergeCell ref="B215:B217"/>
    <mergeCell ref="B218:B221"/>
    <mergeCell ref="B222:B224"/>
    <mergeCell ref="B225:B228"/>
    <mergeCell ref="B229:B231"/>
    <mergeCell ref="B232:B235"/>
    <mergeCell ref="B236:B238"/>
    <mergeCell ref="B239:B242"/>
    <mergeCell ref="B244:B246"/>
    <mergeCell ref="B247:B249"/>
    <mergeCell ref="B250:B252"/>
    <mergeCell ref="B253:B255"/>
    <mergeCell ref="C4:C5"/>
    <mergeCell ref="D4:D5"/>
    <mergeCell ref="E4:E5"/>
    <mergeCell ref="H4:H5"/>
    <mergeCell ref="I4:I5"/>
  </mergeCells>
  <printOptions horizontalCentered="1"/>
  <pageMargins left="1.18055555555556" right="1.18055555555556" top="1.18055555555556" bottom="1.18055555555556" header="0.511805555555556" footer="0.511805555555556"/>
  <pageSetup paperSize="9" scale="75" orientation="landscape" errors="blank"/>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16"/>
  <sheetViews>
    <sheetView showGridLines="0" showZeros="0" workbookViewId="0">
      <selection activeCell="A1" sqref="A1"/>
    </sheetView>
  </sheetViews>
  <sheetFormatPr defaultColWidth="8" defaultRowHeight="15" outlineLevelCol="4"/>
  <cols>
    <col min="1" max="1" width="6.31428571428571" style="1"/>
    <col min="2" max="2" width="80.4571428571429" style="1"/>
    <col min="3" max="3" width="8" style="1" hidden="1"/>
    <col min="4" max="4" width="13.7619047619048" style="1"/>
    <col min="5" max="5" width="7.45714285714286" style="1"/>
  </cols>
  <sheetData>
    <row r="1" ht="29.25" customHeight="1" spans="1:5">
      <c r="A1" s="407"/>
      <c r="B1" s="407"/>
      <c r="C1" s="407"/>
      <c r="D1" s="407"/>
      <c r="E1" s="407"/>
    </row>
    <row r="2" ht="45" customHeight="1" spans="1:5">
      <c r="A2" s="408" t="s">
        <v>21</v>
      </c>
      <c r="B2" s="408"/>
      <c r="C2" s="408"/>
      <c r="D2" s="408"/>
      <c r="E2" s="409"/>
    </row>
    <row r="3" ht="27" customHeight="1" spans="1:5">
      <c r="A3" s="410"/>
      <c r="B3" s="410"/>
      <c r="C3" s="410"/>
      <c r="D3" s="410"/>
      <c r="E3" s="410"/>
    </row>
    <row r="4" ht="27" customHeight="1" spans="1:5">
      <c r="A4" s="410"/>
      <c r="B4" s="411" t="s">
        <v>22</v>
      </c>
      <c r="C4" s="411"/>
      <c r="D4" s="412" t="s">
        <v>23</v>
      </c>
      <c r="E4" s="413"/>
    </row>
    <row r="5" ht="27" customHeight="1" spans="1:5">
      <c r="A5" s="410"/>
      <c r="B5" s="411" t="s">
        <v>24</v>
      </c>
      <c r="C5" s="411"/>
      <c r="D5" s="412" t="s">
        <v>25</v>
      </c>
      <c r="E5" s="413"/>
    </row>
    <row r="6" ht="27" customHeight="1" spans="1:5">
      <c r="A6" s="410"/>
      <c r="B6" s="411" t="s">
        <v>26</v>
      </c>
      <c r="C6" s="411"/>
      <c r="D6" s="412" t="s">
        <v>27</v>
      </c>
      <c r="E6" s="413"/>
    </row>
    <row r="7" ht="27" customHeight="1" spans="1:5">
      <c r="A7" s="410"/>
      <c r="B7" s="411" t="s">
        <v>28</v>
      </c>
      <c r="C7" s="411"/>
      <c r="D7" s="412" t="s">
        <v>29</v>
      </c>
      <c r="E7" s="413"/>
    </row>
    <row r="8" ht="27" customHeight="1" spans="1:5">
      <c r="A8" s="410"/>
      <c r="B8" s="411" t="s">
        <v>30</v>
      </c>
      <c r="C8" s="411"/>
      <c r="D8" s="412" t="s">
        <v>31</v>
      </c>
      <c r="E8" s="413"/>
    </row>
    <row r="9" ht="27" customHeight="1" spans="1:5">
      <c r="A9" s="410"/>
      <c r="B9" s="411" t="s">
        <v>32</v>
      </c>
      <c r="C9" s="411"/>
      <c r="D9" s="412" t="s">
        <v>33</v>
      </c>
      <c r="E9" s="413"/>
    </row>
    <row r="10" ht="27" customHeight="1" spans="1:5">
      <c r="A10" s="410"/>
      <c r="B10" s="411" t="s">
        <v>34</v>
      </c>
      <c r="C10" s="411"/>
      <c r="D10" s="412" t="s">
        <v>35</v>
      </c>
      <c r="E10" s="413"/>
    </row>
    <row r="11" ht="27" customHeight="1" spans="1:5">
      <c r="A11" s="414"/>
      <c r="B11" s="415" t="s">
        <v>36</v>
      </c>
      <c r="C11" s="414"/>
      <c r="D11" s="416" t="s">
        <v>37</v>
      </c>
      <c r="E11" s="414"/>
    </row>
    <row r="12" ht="27" customHeight="1" spans="1:5">
      <c r="A12" s="410"/>
      <c r="B12" s="411" t="s">
        <v>38</v>
      </c>
      <c r="C12" s="411"/>
      <c r="D12" s="412" t="s">
        <v>39</v>
      </c>
      <c r="E12" s="413"/>
    </row>
    <row r="13" ht="27" customHeight="1" spans="1:5">
      <c r="A13" s="414"/>
      <c r="B13" s="415" t="s">
        <v>40</v>
      </c>
      <c r="C13" s="417"/>
      <c r="D13" s="416" t="s">
        <v>41</v>
      </c>
      <c r="E13" s="414"/>
    </row>
    <row r="14" ht="27" customHeight="1" spans="1:5">
      <c r="A14" s="407"/>
      <c r="B14" s="411" t="s">
        <v>42</v>
      </c>
      <c r="C14" s="411"/>
      <c r="D14" s="412" t="s">
        <v>43</v>
      </c>
      <c r="E14" s="413"/>
    </row>
    <row r="15" ht="27" customHeight="1" spans="1:5">
      <c r="A15" s="407"/>
      <c r="B15" s="411" t="s">
        <v>44</v>
      </c>
      <c r="C15" s="411"/>
      <c r="D15" s="412" t="s">
        <v>45</v>
      </c>
      <c r="E15" s="413"/>
    </row>
    <row r="16" ht="27" customHeight="1" spans="1:5">
      <c r="A16" s="407"/>
      <c r="B16" s="411" t="s">
        <v>46</v>
      </c>
      <c r="C16" s="411"/>
      <c r="D16" s="412" t="s">
        <v>47</v>
      </c>
      <c r="E16" s="413"/>
    </row>
  </sheetData>
  <mergeCells count="9">
    <mergeCell ref="A2:D2"/>
    <mergeCell ref="B4:C4"/>
    <mergeCell ref="B5:C5"/>
    <mergeCell ref="B6:C6"/>
    <mergeCell ref="B7:C7"/>
    <mergeCell ref="B8:C8"/>
    <mergeCell ref="B9:C9"/>
    <mergeCell ref="B10:C10"/>
    <mergeCell ref="B12:C12"/>
  </mergeCells>
  <printOptions horizontalCentered="1"/>
  <pageMargins left="0.786805555555556" right="0.786805555555556" top="1.18055555555556" bottom="1.18055555555556" header="0.511805555555556" footer="0.511805555555556"/>
  <pageSetup paperSize="9" orientation="landscape" errors="blank"/>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76"/>
  <sheetViews>
    <sheetView workbookViewId="0">
      <selection activeCell="A1" sqref="A1"/>
    </sheetView>
  </sheetViews>
  <sheetFormatPr defaultColWidth="8" defaultRowHeight="15"/>
  <cols>
    <col min="1" max="1" width="32.9809523809524" style="1"/>
    <col min="2" max="2" width="17.9238095238095" style="1"/>
    <col min="3" max="3" width="33.4190476190476" style="1"/>
    <col min="4" max="4" width="23.2285714285714" style="1"/>
    <col min="5" max="5" width="5.73333333333333" style="1"/>
    <col min="6" max="6" width="8.6" style="1"/>
    <col min="7" max="7" width="8.74285714285714" style="1"/>
    <col min="8" max="8" width="6.73333333333333" style="1"/>
    <col min="9" max="9" width="52.0571428571429" style="1"/>
  </cols>
  <sheetData>
    <row r="1" ht="38.25" customHeight="1" spans="1:9">
      <c r="A1" s="32" t="s">
        <v>857</v>
      </c>
      <c r="B1" s="32"/>
      <c r="C1" s="32"/>
      <c r="D1" s="32"/>
      <c r="E1" s="32"/>
      <c r="F1" s="32"/>
      <c r="G1" s="32"/>
      <c r="H1" s="88"/>
      <c r="I1" s="32"/>
    </row>
    <row r="2" ht="22.5" customHeight="1" spans="1:9">
      <c r="A2" s="33" t="s">
        <v>858</v>
      </c>
      <c r="B2" s="33"/>
      <c r="C2" s="33"/>
      <c r="D2" s="33"/>
      <c r="E2" s="33"/>
      <c r="F2" s="33"/>
      <c r="G2" s="33"/>
      <c r="H2" s="88"/>
      <c r="I2" s="33"/>
    </row>
    <row r="3" ht="22.5" customHeight="1" spans="1:9">
      <c r="A3" s="4"/>
      <c r="B3" s="4"/>
      <c r="C3" s="34"/>
      <c r="D3" s="34"/>
      <c r="E3" s="34"/>
      <c r="F3" s="34"/>
      <c r="G3" s="34"/>
      <c r="H3" s="89"/>
      <c r="I3" s="34" t="s">
        <v>623</v>
      </c>
    </row>
    <row r="4" ht="22.5" customHeight="1" spans="1:9">
      <c r="A4" s="6" t="s">
        <v>338</v>
      </c>
      <c r="B4" s="35" t="s">
        <v>624</v>
      </c>
      <c r="C4" s="6" t="s">
        <v>625</v>
      </c>
      <c r="D4" s="6" t="s">
        <v>626</v>
      </c>
      <c r="E4" s="7" t="s">
        <v>627</v>
      </c>
      <c r="F4" s="6" t="s">
        <v>628</v>
      </c>
      <c r="G4" s="6"/>
      <c r="H4" s="7" t="s">
        <v>629</v>
      </c>
      <c r="I4" s="6" t="s">
        <v>630</v>
      </c>
    </row>
    <row r="5" ht="22.5" customHeight="1" spans="1:9">
      <c r="A5" s="6"/>
      <c r="B5" s="36"/>
      <c r="C5" s="6"/>
      <c r="D5" s="6"/>
      <c r="E5" s="6"/>
      <c r="F5" s="6" t="s">
        <v>631</v>
      </c>
      <c r="G5" s="6" t="s">
        <v>632</v>
      </c>
      <c r="H5" s="6"/>
      <c r="I5" s="6"/>
    </row>
    <row r="6" ht="22.5" customHeight="1" spans="1:9">
      <c r="A6" s="9" t="s">
        <v>633</v>
      </c>
      <c r="B6" s="9"/>
      <c r="C6" s="9"/>
      <c r="D6" s="9"/>
      <c r="E6" s="9"/>
      <c r="F6" s="9"/>
      <c r="G6" s="9"/>
      <c r="H6" s="90"/>
      <c r="I6" s="9"/>
    </row>
    <row r="7" ht="22.5" customHeight="1" spans="1:9">
      <c r="A7" s="13" t="s">
        <v>859</v>
      </c>
      <c r="B7" s="27" t="s">
        <v>635</v>
      </c>
      <c r="C7" s="13" t="s">
        <v>636</v>
      </c>
      <c r="D7" s="14">
        <v>418417085.03</v>
      </c>
      <c r="E7" s="38"/>
      <c r="F7" s="16"/>
      <c r="G7" s="16"/>
      <c r="H7" s="17"/>
      <c r="I7" s="11"/>
    </row>
    <row r="8" ht="22.5" customHeight="1" spans="1:9">
      <c r="A8" s="13"/>
      <c r="B8" s="28"/>
      <c r="C8" s="13" t="s">
        <v>637</v>
      </c>
      <c r="D8" s="14">
        <v>418417085.03</v>
      </c>
      <c r="E8" s="15"/>
      <c r="F8" s="16"/>
      <c r="G8" s="16"/>
      <c r="H8" s="17"/>
      <c r="I8" s="11"/>
    </row>
    <row r="9" ht="22.5" customHeight="1" spans="1:9">
      <c r="A9" s="13"/>
      <c r="B9" s="29"/>
      <c r="C9" s="13" t="s">
        <v>638</v>
      </c>
      <c r="D9" s="14">
        <f>D7-D8</f>
        <v>0</v>
      </c>
      <c r="E9" s="15" t="s">
        <v>639</v>
      </c>
      <c r="F9" s="20">
        <v>0</v>
      </c>
      <c r="G9" s="20">
        <v>0</v>
      </c>
      <c r="H9" s="19" t="s">
        <v>640</v>
      </c>
      <c r="I9" s="26"/>
    </row>
    <row r="10" ht="22.5" customHeight="1" spans="1:9">
      <c r="A10" s="13" t="s">
        <v>860</v>
      </c>
      <c r="B10" s="27" t="s">
        <v>643</v>
      </c>
      <c r="C10" s="13" t="s">
        <v>861</v>
      </c>
      <c r="D10" s="14">
        <v>206146666.66</v>
      </c>
      <c r="E10" s="15"/>
      <c r="F10" s="16"/>
      <c r="G10" s="16"/>
      <c r="H10" s="30"/>
      <c r="I10" s="11"/>
    </row>
    <row r="11" ht="22.5" customHeight="1" spans="1:9">
      <c r="A11" s="13"/>
      <c r="B11" s="28"/>
      <c r="C11" s="13" t="s">
        <v>645</v>
      </c>
      <c r="D11" s="21">
        <v>152290000</v>
      </c>
      <c r="E11" s="15"/>
      <c r="F11" s="16"/>
      <c r="G11" s="16"/>
      <c r="H11" s="30"/>
      <c r="I11" s="11"/>
    </row>
    <row r="12" ht="22.5" customHeight="1" spans="1:9">
      <c r="A12" s="13"/>
      <c r="B12" s="29"/>
      <c r="C12" s="13" t="s">
        <v>638</v>
      </c>
      <c r="D12" s="14">
        <f>D10-D11</f>
        <v>53856666.66</v>
      </c>
      <c r="E12" s="15" t="s">
        <v>639</v>
      </c>
      <c r="F12" s="20">
        <v>0</v>
      </c>
      <c r="G12" s="20"/>
      <c r="H12" s="19" t="s">
        <v>640</v>
      </c>
      <c r="I12" s="26"/>
    </row>
    <row r="13" ht="22.5" customHeight="1" spans="1:9">
      <c r="A13" s="13" t="s">
        <v>862</v>
      </c>
      <c r="B13" s="27" t="s">
        <v>653</v>
      </c>
      <c r="C13" s="13" t="s">
        <v>644</v>
      </c>
      <c r="D13" s="14">
        <v>21014500</v>
      </c>
      <c r="E13" s="15"/>
      <c r="F13" s="16"/>
      <c r="G13" s="16"/>
      <c r="H13" s="30"/>
      <c r="I13" s="11"/>
    </row>
    <row r="14" ht="22.5" customHeight="1" spans="1:9">
      <c r="A14" s="13"/>
      <c r="B14" s="28"/>
      <c r="C14" s="13" t="s">
        <v>654</v>
      </c>
      <c r="D14" s="21">
        <v>21014500</v>
      </c>
      <c r="E14" s="15"/>
      <c r="F14" s="16"/>
      <c r="G14" s="16"/>
      <c r="H14" s="30"/>
      <c r="I14" s="11"/>
    </row>
    <row r="15" ht="22.5" customHeight="1" spans="1:9">
      <c r="A15" s="13"/>
      <c r="B15" s="29"/>
      <c r="C15" s="13" t="s">
        <v>638</v>
      </c>
      <c r="D15" s="14">
        <f>D13-D14</f>
        <v>0</v>
      </c>
      <c r="E15" s="15" t="s">
        <v>639</v>
      </c>
      <c r="F15" s="20">
        <v>0</v>
      </c>
      <c r="G15" s="20">
        <v>0</v>
      </c>
      <c r="H15" s="19" t="s">
        <v>640</v>
      </c>
      <c r="I15" s="26"/>
    </row>
    <row r="16" ht="22.5" customHeight="1" spans="1:9">
      <c r="A16" s="9" t="s">
        <v>659</v>
      </c>
      <c r="B16" s="9"/>
      <c r="C16" s="9"/>
      <c r="D16" s="9"/>
      <c r="E16" s="9"/>
      <c r="F16" s="9"/>
      <c r="G16" s="9"/>
      <c r="H16" s="90"/>
      <c r="I16" s="9"/>
    </row>
    <row r="17" ht="22.5" customHeight="1" spans="1:9">
      <c r="A17" s="13" t="s">
        <v>863</v>
      </c>
      <c r="B17" s="39" t="s">
        <v>732</v>
      </c>
      <c r="C17" s="13" t="s">
        <v>662</v>
      </c>
      <c r="D17" s="14">
        <v>52608137.7</v>
      </c>
      <c r="E17" s="15"/>
      <c r="F17" s="16"/>
      <c r="G17" s="16"/>
      <c r="H17" s="17"/>
      <c r="I17" s="11"/>
    </row>
    <row r="18" ht="22.5" customHeight="1" spans="1:9">
      <c r="A18" s="13"/>
      <c r="B18" s="40"/>
      <c r="C18" s="13" t="s">
        <v>644</v>
      </c>
      <c r="D18" s="14">
        <v>62860340.44</v>
      </c>
      <c r="E18" s="15"/>
      <c r="F18" s="16"/>
      <c r="G18" s="16"/>
      <c r="H18" s="17"/>
      <c r="I18" s="11"/>
    </row>
    <row r="19" ht="22.5" customHeight="1" spans="1:9">
      <c r="A19" s="13"/>
      <c r="B19" s="41"/>
      <c r="C19" s="13" t="s">
        <v>663</v>
      </c>
      <c r="D19" s="14">
        <f>IF(D17=0,0,D18/D17)*100</f>
        <v>119.487864783322</v>
      </c>
      <c r="E19" s="15" t="s">
        <v>639</v>
      </c>
      <c r="F19" s="16" t="s">
        <v>664</v>
      </c>
      <c r="G19" s="16" t="s">
        <v>665</v>
      </c>
      <c r="H19" s="19" t="s">
        <v>864</v>
      </c>
      <c r="I19" s="26" t="s">
        <v>865</v>
      </c>
    </row>
    <row r="20" ht="22.5" customHeight="1" spans="1:9">
      <c r="A20" s="13" t="s">
        <v>667</v>
      </c>
      <c r="B20" s="39" t="s">
        <v>732</v>
      </c>
      <c r="C20" s="13" t="s">
        <v>662</v>
      </c>
      <c r="D20" s="14">
        <v>211291319</v>
      </c>
      <c r="E20" s="15"/>
      <c r="F20" s="16"/>
      <c r="G20" s="16"/>
      <c r="H20" s="17"/>
      <c r="I20" s="11"/>
    </row>
    <row r="21" ht="22.5" customHeight="1" spans="1:9">
      <c r="A21" s="13"/>
      <c r="B21" s="40"/>
      <c r="C21" s="13" t="s">
        <v>644</v>
      </c>
      <c r="D21" s="14">
        <v>206146666.66</v>
      </c>
      <c r="E21" s="15"/>
      <c r="F21" s="16"/>
      <c r="G21" s="16"/>
      <c r="H21" s="17"/>
      <c r="I21" s="11"/>
    </row>
    <row r="22" ht="22.5" customHeight="1" spans="1:9">
      <c r="A22" s="13"/>
      <c r="B22" s="41"/>
      <c r="C22" s="13" t="s">
        <v>663</v>
      </c>
      <c r="D22" s="14">
        <f>IF(D20=0,0,D21/D20)*100</f>
        <v>97.5651378559476</v>
      </c>
      <c r="E22" s="15" t="s">
        <v>639</v>
      </c>
      <c r="F22" s="16" t="s">
        <v>664</v>
      </c>
      <c r="G22" s="16" t="s">
        <v>665</v>
      </c>
      <c r="H22" s="19" t="s">
        <v>640</v>
      </c>
      <c r="I22" s="26"/>
    </row>
    <row r="23" ht="22.5" customHeight="1" spans="1:9">
      <c r="A23" s="13" t="s">
        <v>866</v>
      </c>
      <c r="B23" s="39" t="s">
        <v>732</v>
      </c>
      <c r="C23" s="13" t="s">
        <v>662</v>
      </c>
      <c r="D23" s="14">
        <v>204059823</v>
      </c>
      <c r="E23" s="15"/>
      <c r="F23" s="16"/>
      <c r="G23" s="16"/>
      <c r="H23" s="17"/>
      <c r="I23" s="11"/>
    </row>
    <row r="24" ht="22.5" customHeight="1" spans="1:9">
      <c r="A24" s="13"/>
      <c r="B24" s="40"/>
      <c r="C24" s="13" t="s">
        <v>644</v>
      </c>
      <c r="D24" s="14">
        <v>192616135.2</v>
      </c>
      <c r="E24" s="15"/>
      <c r="F24" s="16"/>
      <c r="G24" s="16"/>
      <c r="H24" s="17"/>
      <c r="I24" s="11"/>
    </row>
    <row r="25" ht="22.5" customHeight="1" spans="1:9">
      <c r="A25" s="13"/>
      <c r="B25" s="41"/>
      <c r="C25" s="13" t="s">
        <v>663</v>
      </c>
      <c r="D25" s="14">
        <f>IF(D23=0,0,D24/D23)*100</f>
        <v>94.3919936655047</v>
      </c>
      <c r="E25" s="15" t="s">
        <v>639</v>
      </c>
      <c r="F25" s="16" t="s">
        <v>664</v>
      </c>
      <c r="G25" s="16" t="s">
        <v>665</v>
      </c>
      <c r="H25" s="19" t="s">
        <v>864</v>
      </c>
      <c r="I25" s="26" t="s">
        <v>867</v>
      </c>
    </row>
    <row r="26" ht="22.5" customHeight="1" spans="1:9">
      <c r="A26" s="13" t="s">
        <v>868</v>
      </c>
      <c r="B26" s="39" t="s">
        <v>732</v>
      </c>
      <c r="C26" s="13" t="s">
        <v>662</v>
      </c>
      <c r="D26" s="14">
        <v>11921700</v>
      </c>
      <c r="E26" s="15"/>
      <c r="F26" s="16"/>
      <c r="G26" s="16"/>
      <c r="H26" s="17"/>
      <c r="I26" s="11"/>
    </row>
    <row r="27" ht="22.5" customHeight="1" spans="1:9">
      <c r="A27" s="13"/>
      <c r="B27" s="40"/>
      <c r="C27" s="13" t="s">
        <v>644</v>
      </c>
      <c r="D27" s="14">
        <v>11963742</v>
      </c>
      <c r="E27" s="15"/>
      <c r="F27" s="16"/>
      <c r="G27" s="16"/>
      <c r="H27" s="17"/>
      <c r="I27" s="11"/>
    </row>
    <row r="28" ht="22.5" customHeight="1" spans="1:9">
      <c r="A28" s="13"/>
      <c r="B28" s="41"/>
      <c r="C28" s="13" t="s">
        <v>663</v>
      </c>
      <c r="D28" s="14">
        <f>IF(D26=0,0,D27/D26)*100</f>
        <v>100.352651048089</v>
      </c>
      <c r="E28" s="15" t="s">
        <v>639</v>
      </c>
      <c r="F28" s="16" t="s">
        <v>664</v>
      </c>
      <c r="G28" s="16" t="s">
        <v>665</v>
      </c>
      <c r="H28" s="19" t="s">
        <v>640</v>
      </c>
      <c r="I28" s="26"/>
    </row>
    <row r="29" ht="22.5" customHeight="1" spans="1:9">
      <c r="A29" s="13" t="s">
        <v>869</v>
      </c>
      <c r="B29" s="39" t="s">
        <v>732</v>
      </c>
      <c r="C29" s="13" t="s">
        <v>662</v>
      </c>
      <c r="D29" s="14">
        <v>0</v>
      </c>
      <c r="E29" s="15"/>
      <c r="F29" s="16"/>
      <c r="G29" s="16"/>
      <c r="H29" s="17"/>
      <c r="I29" s="11"/>
    </row>
    <row r="30" ht="22.5" customHeight="1" spans="1:9">
      <c r="A30" s="13"/>
      <c r="B30" s="40"/>
      <c r="C30" s="13" t="s">
        <v>644</v>
      </c>
      <c r="D30" s="14">
        <v>0</v>
      </c>
      <c r="E30" s="15"/>
      <c r="F30" s="16"/>
      <c r="G30" s="16"/>
      <c r="H30" s="17"/>
      <c r="I30" s="11"/>
    </row>
    <row r="31" ht="22.5" customHeight="1" spans="1:9">
      <c r="A31" s="13"/>
      <c r="B31" s="41"/>
      <c r="C31" s="13" t="s">
        <v>663</v>
      </c>
      <c r="D31" s="14">
        <f>IF(D29=0,0,D30/D29)*100</f>
        <v>0</v>
      </c>
      <c r="E31" s="15" t="s">
        <v>639</v>
      </c>
      <c r="F31" s="16" t="s">
        <v>664</v>
      </c>
      <c r="G31" s="16" t="s">
        <v>665</v>
      </c>
      <c r="H31" s="19" t="s">
        <v>864</v>
      </c>
      <c r="I31" s="26" t="s">
        <v>870</v>
      </c>
    </row>
    <row r="32" ht="22.5" customHeight="1" spans="1:9">
      <c r="A32" s="9" t="s">
        <v>670</v>
      </c>
      <c r="B32" s="9"/>
      <c r="C32" s="9"/>
      <c r="D32" s="9"/>
      <c r="E32" s="9"/>
      <c r="F32" s="9"/>
      <c r="G32" s="9"/>
      <c r="H32" s="90"/>
      <c r="I32" s="9"/>
    </row>
    <row r="33" ht="22.5" customHeight="1" spans="1:9">
      <c r="A33" s="13" t="s">
        <v>871</v>
      </c>
      <c r="B33" s="39" t="s">
        <v>732</v>
      </c>
      <c r="C33" s="13" t="s">
        <v>672</v>
      </c>
      <c r="D33" s="14">
        <v>29466000</v>
      </c>
      <c r="E33" s="15"/>
      <c r="F33" s="16"/>
      <c r="G33" s="16"/>
      <c r="H33" s="17"/>
      <c r="I33" s="11"/>
    </row>
    <row r="34" ht="22.5" customHeight="1" spans="1:9">
      <c r="A34" s="13"/>
      <c r="B34" s="40"/>
      <c r="C34" s="13" t="s">
        <v>644</v>
      </c>
      <c r="D34" s="14">
        <v>62860340.44</v>
      </c>
      <c r="E34" s="15"/>
      <c r="F34" s="16"/>
      <c r="G34" s="16"/>
      <c r="H34" s="17"/>
      <c r="I34" s="11"/>
    </row>
    <row r="35" ht="22.5" customHeight="1" spans="1:9">
      <c r="A35" s="13"/>
      <c r="B35" s="41"/>
      <c r="C35" s="13" t="s">
        <v>673</v>
      </c>
      <c r="D35" s="14">
        <f>IF(D34=0,0,D33/D34)*100</f>
        <v>46.8753426942147</v>
      </c>
      <c r="E35" s="15" t="s">
        <v>639</v>
      </c>
      <c r="F35" s="16" t="s">
        <v>674</v>
      </c>
      <c r="G35" s="18">
        <v>0.8</v>
      </c>
      <c r="H35" s="19" t="s">
        <v>864</v>
      </c>
      <c r="I35" s="26" t="s">
        <v>872</v>
      </c>
    </row>
    <row r="36" ht="22.5" customHeight="1" spans="1:9">
      <c r="A36" s="13" t="s">
        <v>676</v>
      </c>
      <c r="B36" s="39" t="s">
        <v>732</v>
      </c>
      <c r="C36" s="13" t="s">
        <v>672</v>
      </c>
      <c r="D36" s="14">
        <v>122558200</v>
      </c>
      <c r="E36" s="15"/>
      <c r="F36" s="16"/>
      <c r="G36" s="16"/>
      <c r="H36" s="17"/>
      <c r="I36" s="11"/>
    </row>
    <row r="37" ht="22.5" customHeight="1" spans="1:9">
      <c r="A37" s="13"/>
      <c r="B37" s="40"/>
      <c r="C37" s="13" t="s">
        <v>343</v>
      </c>
      <c r="D37" s="14">
        <v>206146666.66</v>
      </c>
      <c r="E37" s="15"/>
      <c r="F37" s="16"/>
      <c r="G37" s="16"/>
      <c r="H37" s="17"/>
      <c r="I37" s="11"/>
    </row>
    <row r="38" ht="22.5" customHeight="1" spans="1:9">
      <c r="A38" s="13"/>
      <c r="B38" s="41"/>
      <c r="C38" s="13" t="s">
        <v>673</v>
      </c>
      <c r="D38" s="14">
        <f>IF(D37=0,0,D36/D37)*100</f>
        <v>59.4519436019485</v>
      </c>
      <c r="E38" s="15" t="s">
        <v>639</v>
      </c>
      <c r="F38" s="18">
        <v>0.75</v>
      </c>
      <c r="G38" s="18">
        <v>1</v>
      </c>
      <c r="H38" s="19" t="s">
        <v>864</v>
      </c>
      <c r="I38" s="26" t="s">
        <v>873</v>
      </c>
    </row>
    <row r="39" ht="22.5" customHeight="1" spans="1:9">
      <c r="A39" s="13" t="s">
        <v>874</v>
      </c>
      <c r="B39" s="39" t="s">
        <v>732</v>
      </c>
      <c r="C39" s="13" t="s">
        <v>672</v>
      </c>
      <c r="D39" s="14">
        <v>143176085.73</v>
      </c>
      <c r="E39" s="15"/>
      <c r="F39" s="16"/>
      <c r="G39" s="16"/>
      <c r="H39" s="17"/>
      <c r="I39" s="11"/>
    </row>
    <row r="40" ht="22.5" customHeight="1" spans="1:9">
      <c r="A40" s="13"/>
      <c r="B40" s="40"/>
      <c r="C40" s="13" t="s">
        <v>644</v>
      </c>
      <c r="D40" s="14">
        <v>192616135.2</v>
      </c>
      <c r="E40" s="15"/>
      <c r="F40" s="16"/>
      <c r="G40" s="16"/>
      <c r="H40" s="17"/>
      <c r="I40" s="11"/>
    </row>
    <row r="41" ht="22.5" customHeight="1" spans="1:9">
      <c r="A41" s="13"/>
      <c r="B41" s="41"/>
      <c r="C41" s="13" t="s">
        <v>673</v>
      </c>
      <c r="D41" s="14">
        <f>IF(D40=0,0,D39/D40)*100</f>
        <v>74.3323427091585</v>
      </c>
      <c r="E41" s="15" t="s">
        <v>639</v>
      </c>
      <c r="F41" s="16" t="s">
        <v>674</v>
      </c>
      <c r="G41" s="16" t="s">
        <v>680</v>
      </c>
      <c r="H41" s="19" t="s">
        <v>640</v>
      </c>
      <c r="I41" s="26"/>
    </row>
    <row r="42" ht="22.5" customHeight="1" spans="1:9">
      <c r="A42" s="13" t="s">
        <v>875</v>
      </c>
      <c r="B42" s="39" t="s">
        <v>732</v>
      </c>
      <c r="C42" s="13" t="s">
        <v>672</v>
      </c>
      <c r="D42" s="14">
        <v>9028420.14</v>
      </c>
      <c r="E42" s="15"/>
      <c r="F42" s="16"/>
      <c r="G42" s="16"/>
      <c r="H42" s="17"/>
      <c r="I42" s="11"/>
    </row>
    <row r="43" ht="22.5" customHeight="1" spans="1:9">
      <c r="A43" s="13"/>
      <c r="B43" s="40"/>
      <c r="C43" s="13" t="s">
        <v>644</v>
      </c>
      <c r="D43" s="14">
        <v>11963742</v>
      </c>
      <c r="E43" s="15"/>
      <c r="F43" s="16"/>
      <c r="G43" s="16"/>
      <c r="H43" s="17"/>
      <c r="I43" s="11"/>
    </row>
    <row r="44" ht="22.5" customHeight="1" spans="1:9">
      <c r="A44" s="13"/>
      <c r="B44" s="41"/>
      <c r="C44" s="13" t="s">
        <v>673</v>
      </c>
      <c r="D44" s="14">
        <f>IF(D43=0,0,D42/D43)*100</f>
        <v>75.4648515489552</v>
      </c>
      <c r="E44" s="15" t="s">
        <v>639</v>
      </c>
      <c r="F44" s="16" t="s">
        <v>674</v>
      </c>
      <c r="G44" s="16" t="s">
        <v>680</v>
      </c>
      <c r="H44" s="19" t="s">
        <v>640</v>
      </c>
      <c r="I44" s="26"/>
    </row>
    <row r="45" ht="22.5" customHeight="1" spans="1:9">
      <c r="A45" s="13" t="s">
        <v>876</v>
      </c>
      <c r="B45" s="39" t="s">
        <v>732</v>
      </c>
      <c r="C45" s="13" t="s">
        <v>672</v>
      </c>
      <c r="D45" s="14">
        <v>0</v>
      </c>
      <c r="E45" s="15"/>
      <c r="F45" s="16"/>
      <c r="G45" s="16"/>
      <c r="H45" s="17"/>
      <c r="I45" s="11"/>
    </row>
    <row r="46" ht="22.5" customHeight="1" spans="1:9">
      <c r="A46" s="13"/>
      <c r="B46" s="40"/>
      <c r="C46" s="13" t="s">
        <v>644</v>
      </c>
      <c r="D46" s="14">
        <v>0</v>
      </c>
      <c r="E46" s="15"/>
      <c r="F46" s="16"/>
      <c r="G46" s="16"/>
      <c r="H46" s="17"/>
      <c r="I46" s="11"/>
    </row>
    <row r="47" ht="22.5" customHeight="1" spans="1:9">
      <c r="A47" s="13"/>
      <c r="B47" s="41"/>
      <c r="C47" s="13" t="s">
        <v>673</v>
      </c>
      <c r="D47" s="14">
        <f>IF(D46=0,0,D45/D46)*100</f>
        <v>0</v>
      </c>
      <c r="E47" s="15" t="s">
        <v>639</v>
      </c>
      <c r="F47" s="16" t="s">
        <v>674</v>
      </c>
      <c r="G47" s="16" t="s">
        <v>680</v>
      </c>
      <c r="H47" s="19" t="s">
        <v>864</v>
      </c>
      <c r="I47" s="26" t="s">
        <v>870</v>
      </c>
    </row>
    <row r="48" ht="22.5" customHeight="1" spans="1:9">
      <c r="A48" s="13" t="s">
        <v>877</v>
      </c>
      <c r="B48" s="39" t="s">
        <v>732</v>
      </c>
      <c r="C48" s="13" t="s">
        <v>672</v>
      </c>
      <c r="D48" s="14">
        <v>91586</v>
      </c>
      <c r="E48" s="15"/>
      <c r="F48" s="16"/>
      <c r="G48" s="16"/>
      <c r="H48" s="17"/>
      <c r="I48" s="11"/>
    </row>
    <row r="49" ht="22.5" customHeight="1" spans="1:9">
      <c r="A49" s="13"/>
      <c r="B49" s="40"/>
      <c r="C49" s="13" t="s">
        <v>644</v>
      </c>
      <c r="D49" s="14">
        <v>198856</v>
      </c>
      <c r="E49" s="15"/>
      <c r="F49" s="16"/>
      <c r="G49" s="16"/>
      <c r="H49" s="17"/>
      <c r="I49" s="11"/>
    </row>
    <row r="50" ht="22.5" customHeight="1" spans="1:9">
      <c r="A50" s="13"/>
      <c r="B50" s="41"/>
      <c r="C50" s="13" t="s">
        <v>673</v>
      </c>
      <c r="D50" s="14">
        <f>IF(D49=0,0,D48/D49)*100</f>
        <v>46.0564428531198</v>
      </c>
      <c r="E50" s="15" t="s">
        <v>639</v>
      </c>
      <c r="F50" s="16" t="s">
        <v>683</v>
      </c>
      <c r="G50" s="16" t="s">
        <v>665</v>
      </c>
      <c r="H50" s="19" t="s">
        <v>864</v>
      </c>
      <c r="I50" s="26" t="s">
        <v>872</v>
      </c>
    </row>
    <row r="51" ht="22.5" customHeight="1" spans="1:9">
      <c r="A51" s="13" t="s">
        <v>878</v>
      </c>
      <c r="B51" s="39" t="s">
        <v>732</v>
      </c>
      <c r="C51" s="13" t="s">
        <v>672</v>
      </c>
      <c r="D51" s="14">
        <v>146370</v>
      </c>
      <c r="E51" s="15"/>
      <c r="F51" s="16"/>
      <c r="G51" s="16"/>
      <c r="H51" s="17"/>
      <c r="I51" s="11"/>
    </row>
    <row r="52" ht="22.5" customHeight="1" spans="1:9">
      <c r="A52" s="13"/>
      <c r="B52" s="40"/>
      <c r="C52" s="13" t="s">
        <v>644</v>
      </c>
      <c r="D52" s="14">
        <v>147585</v>
      </c>
      <c r="E52" s="15"/>
      <c r="F52" s="16"/>
      <c r="G52" s="16"/>
      <c r="H52" s="17"/>
      <c r="I52" s="11"/>
    </row>
    <row r="53" ht="22.5" customHeight="1" spans="1:9">
      <c r="A53" s="13"/>
      <c r="B53" s="41"/>
      <c r="C53" s="13" t="s">
        <v>673</v>
      </c>
      <c r="D53" s="14">
        <f>IF(D52=0,0,D51/D52)*100</f>
        <v>99.1767456042281</v>
      </c>
      <c r="E53" s="15" t="s">
        <v>639</v>
      </c>
      <c r="F53" s="16" t="s">
        <v>683</v>
      </c>
      <c r="G53" s="16" t="s">
        <v>665</v>
      </c>
      <c r="H53" s="19" t="s">
        <v>640</v>
      </c>
      <c r="I53" s="26"/>
    </row>
    <row r="54" ht="22.5" customHeight="1" spans="1:9">
      <c r="A54" s="9" t="s">
        <v>695</v>
      </c>
      <c r="B54" s="9"/>
      <c r="C54" s="9"/>
      <c r="D54" s="9"/>
      <c r="E54" s="9"/>
      <c r="F54" s="9"/>
      <c r="G54" s="9"/>
      <c r="H54" s="90"/>
      <c r="I54" s="9"/>
    </row>
    <row r="55" ht="22.5" customHeight="1" spans="1:9">
      <c r="A55" s="13" t="s">
        <v>879</v>
      </c>
      <c r="B55" s="39" t="s">
        <v>732</v>
      </c>
      <c r="C55" s="13" t="s">
        <v>698</v>
      </c>
      <c r="D55" s="14">
        <v>56271100</v>
      </c>
      <c r="E55" s="15"/>
      <c r="F55" s="16"/>
      <c r="G55" s="16"/>
      <c r="H55" s="17"/>
      <c r="I55" s="11"/>
    </row>
    <row r="56" ht="22.5" customHeight="1" spans="1:9">
      <c r="A56" s="13"/>
      <c r="B56" s="40"/>
      <c r="C56" s="13" t="s">
        <v>644</v>
      </c>
      <c r="D56" s="14">
        <v>62860340.44</v>
      </c>
      <c r="E56" s="15"/>
      <c r="F56" s="16"/>
      <c r="G56" s="16"/>
      <c r="H56" s="17"/>
      <c r="I56" s="11"/>
    </row>
    <row r="57" ht="22.5" customHeight="1" spans="1:9">
      <c r="A57" s="13"/>
      <c r="B57" s="41"/>
      <c r="C57" s="13" t="s">
        <v>699</v>
      </c>
      <c r="D57" s="14">
        <f>IF(D55=0,0,D56/D55-1)*100</f>
        <v>11.7098127457967</v>
      </c>
      <c r="E57" s="15" t="s">
        <v>639</v>
      </c>
      <c r="F57" s="18">
        <v>0</v>
      </c>
      <c r="G57" s="18">
        <v>0.3</v>
      </c>
      <c r="H57" s="19" t="s">
        <v>640</v>
      </c>
      <c r="I57" s="26"/>
    </row>
    <row r="58" ht="22.5" customHeight="1" spans="1:9">
      <c r="A58" s="13" t="s">
        <v>705</v>
      </c>
      <c r="B58" s="39" t="s">
        <v>732</v>
      </c>
      <c r="C58" s="13" t="s">
        <v>698</v>
      </c>
      <c r="D58" s="14">
        <v>171734836</v>
      </c>
      <c r="E58" s="15"/>
      <c r="F58" s="16"/>
      <c r="G58" s="16"/>
      <c r="H58" s="17"/>
      <c r="I58" s="11"/>
    </row>
    <row r="59" ht="22.5" customHeight="1" spans="1:9">
      <c r="A59" s="13"/>
      <c r="B59" s="40"/>
      <c r="C59" s="13" t="s">
        <v>644</v>
      </c>
      <c r="D59" s="14">
        <v>206146666.66</v>
      </c>
      <c r="E59" s="15"/>
      <c r="F59" s="16"/>
      <c r="G59" s="16"/>
      <c r="H59" s="17"/>
      <c r="I59" s="11"/>
    </row>
    <row r="60" ht="22.5" customHeight="1" spans="1:9">
      <c r="A60" s="13"/>
      <c r="B60" s="41"/>
      <c r="C60" s="13" t="s">
        <v>699</v>
      </c>
      <c r="D60" s="14">
        <f>IF(D58=0,0,D59/D58-1)*100</f>
        <v>20.0377695414109</v>
      </c>
      <c r="E60" s="15" t="s">
        <v>639</v>
      </c>
      <c r="F60" s="16" t="s">
        <v>706</v>
      </c>
      <c r="G60" s="18">
        <v>0.3</v>
      </c>
      <c r="H60" s="19" t="s">
        <v>640</v>
      </c>
      <c r="I60" s="26"/>
    </row>
    <row r="61" ht="22.5" customHeight="1" spans="1:9">
      <c r="A61" s="13" t="s">
        <v>880</v>
      </c>
      <c r="B61" s="39" t="s">
        <v>732</v>
      </c>
      <c r="C61" s="13" t="s">
        <v>698</v>
      </c>
      <c r="D61" s="14">
        <v>170132055.28</v>
      </c>
      <c r="E61" s="15"/>
      <c r="F61" s="16"/>
      <c r="G61" s="16"/>
      <c r="H61" s="17"/>
      <c r="I61" s="11"/>
    </row>
    <row r="62" ht="22.5" customHeight="1" spans="1:9">
      <c r="A62" s="13"/>
      <c r="B62" s="40"/>
      <c r="C62" s="13" t="s">
        <v>644</v>
      </c>
      <c r="D62" s="14">
        <v>192616135.2</v>
      </c>
      <c r="E62" s="15"/>
      <c r="F62" s="16"/>
      <c r="G62" s="16"/>
      <c r="H62" s="17"/>
      <c r="I62" s="11"/>
    </row>
    <row r="63" ht="22.5" customHeight="1" spans="1:9">
      <c r="A63" s="13"/>
      <c r="B63" s="41"/>
      <c r="C63" s="13" t="s">
        <v>699</v>
      </c>
      <c r="D63" s="14">
        <f>IF(D61=0,0,D62/D61-1)*100</f>
        <v>13.2156634932765</v>
      </c>
      <c r="E63" s="15" t="s">
        <v>639</v>
      </c>
      <c r="F63" s="16" t="s">
        <v>706</v>
      </c>
      <c r="G63" s="16" t="s">
        <v>700</v>
      </c>
      <c r="H63" s="19" t="s">
        <v>640</v>
      </c>
      <c r="I63" s="26"/>
    </row>
    <row r="64" ht="22.5" customHeight="1" spans="1:9">
      <c r="A64" s="13" t="s">
        <v>881</v>
      </c>
      <c r="B64" s="39" t="s">
        <v>732</v>
      </c>
      <c r="C64" s="13" t="s">
        <v>698</v>
      </c>
      <c r="D64" s="14">
        <v>10697486.29</v>
      </c>
      <c r="E64" s="15"/>
      <c r="F64" s="16"/>
      <c r="G64" s="16"/>
      <c r="H64" s="17"/>
      <c r="I64" s="11"/>
    </row>
    <row r="65" ht="22.5" customHeight="1" spans="1:9">
      <c r="A65" s="13"/>
      <c r="B65" s="40"/>
      <c r="C65" s="13" t="s">
        <v>644</v>
      </c>
      <c r="D65" s="14">
        <v>11963742</v>
      </c>
      <c r="E65" s="15"/>
      <c r="F65" s="16"/>
      <c r="G65" s="16"/>
      <c r="H65" s="17"/>
      <c r="I65" s="11"/>
    </row>
    <row r="66" ht="22.5" customHeight="1" spans="1:9">
      <c r="A66" s="13"/>
      <c r="B66" s="41"/>
      <c r="C66" s="13" t="s">
        <v>699</v>
      </c>
      <c r="D66" s="14">
        <f>IF(D64=0,0,D65/D64-1)*100</f>
        <v>11.8369463224617</v>
      </c>
      <c r="E66" s="15" t="s">
        <v>639</v>
      </c>
      <c r="F66" s="16" t="s">
        <v>706</v>
      </c>
      <c r="G66" s="16" t="s">
        <v>700</v>
      </c>
      <c r="H66" s="19" t="s">
        <v>640</v>
      </c>
      <c r="I66" s="26"/>
    </row>
    <row r="67" ht="22.5" customHeight="1" spans="1:9">
      <c r="A67" s="13" t="s">
        <v>882</v>
      </c>
      <c r="B67" s="39" t="s">
        <v>732</v>
      </c>
      <c r="C67" s="13" t="s">
        <v>698</v>
      </c>
      <c r="D67" s="14">
        <v>0</v>
      </c>
      <c r="E67" s="15"/>
      <c r="F67" s="16"/>
      <c r="G67" s="16"/>
      <c r="H67" s="17"/>
      <c r="I67" s="11"/>
    </row>
    <row r="68" ht="22.5" customHeight="1" spans="1:9">
      <c r="A68" s="13"/>
      <c r="B68" s="40"/>
      <c r="C68" s="13" t="s">
        <v>644</v>
      </c>
      <c r="D68" s="14">
        <v>0</v>
      </c>
      <c r="E68" s="15"/>
      <c r="F68" s="16"/>
      <c r="G68" s="16"/>
      <c r="H68" s="17"/>
      <c r="I68" s="11"/>
    </row>
    <row r="69" ht="22.5" customHeight="1" spans="1:9">
      <c r="A69" s="13"/>
      <c r="B69" s="41"/>
      <c r="C69" s="13" t="s">
        <v>699</v>
      </c>
      <c r="D69" s="14">
        <f>IF(D67=0,0,D68/D67-1)*100</f>
        <v>0</v>
      </c>
      <c r="E69" s="15" t="s">
        <v>639</v>
      </c>
      <c r="F69" s="18">
        <v>-0.1</v>
      </c>
      <c r="G69" s="16" t="s">
        <v>700</v>
      </c>
      <c r="H69" s="19" t="s">
        <v>640</v>
      </c>
      <c r="I69" s="26"/>
    </row>
    <row r="70" ht="22.5" customHeight="1" spans="1:9">
      <c r="A70" s="13" t="s">
        <v>883</v>
      </c>
      <c r="B70" s="39" t="s">
        <v>732</v>
      </c>
      <c r="C70" s="13" t="s">
        <v>698</v>
      </c>
      <c r="D70" s="14">
        <v>172187</v>
      </c>
      <c r="E70" s="15"/>
      <c r="F70" s="16"/>
      <c r="G70" s="16"/>
      <c r="H70" s="17"/>
      <c r="I70" s="11"/>
    </row>
    <row r="71" ht="22.5" customHeight="1" spans="1:9">
      <c r="A71" s="13"/>
      <c r="B71" s="40"/>
      <c r="C71" s="13" t="s">
        <v>644</v>
      </c>
      <c r="D71" s="14">
        <v>198856</v>
      </c>
      <c r="E71" s="15"/>
      <c r="F71" s="16"/>
      <c r="G71" s="16"/>
      <c r="H71" s="17"/>
      <c r="I71" s="11"/>
    </row>
    <row r="72" ht="22.5" customHeight="1" spans="1:9">
      <c r="A72" s="13"/>
      <c r="B72" s="41"/>
      <c r="C72" s="13" t="s">
        <v>699</v>
      </c>
      <c r="D72" s="14">
        <f>IF(D70=0,0,D71/D70-1)*100</f>
        <v>15.4883934327214</v>
      </c>
      <c r="E72" s="15" t="s">
        <v>639</v>
      </c>
      <c r="F72" s="16" t="s">
        <v>706</v>
      </c>
      <c r="G72" s="16" t="s">
        <v>700</v>
      </c>
      <c r="H72" s="19" t="s">
        <v>640</v>
      </c>
      <c r="I72" s="26"/>
    </row>
    <row r="73" ht="22.5" customHeight="1" spans="1:9">
      <c r="A73" s="13" t="s">
        <v>884</v>
      </c>
      <c r="B73" s="39" t="s">
        <v>732</v>
      </c>
      <c r="C73" s="13" t="s">
        <v>698</v>
      </c>
      <c r="D73" s="14">
        <v>144176</v>
      </c>
      <c r="E73" s="15"/>
      <c r="F73" s="16"/>
      <c r="G73" s="16"/>
      <c r="H73" s="17"/>
      <c r="I73" s="11"/>
    </row>
    <row r="74" ht="22.5" customHeight="1" spans="1:9">
      <c r="A74" s="13"/>
      <c r="B74" s="40"/>
      <c r="C74" s="13" t="s">
        <v>644</v>
      </c>
      <c r="D74" s="14">
        <v>147585</v>
      </c>
      <c r="E74" s="15"/>
      <c r="F74" s="16"/>
      <c r="G74" s="16"/>
      <c r="H74" s="17"/>
      <c r="I74" s="11"/>
    </row>
    <row r="75" ht="22.5" customHeight="1" spans="1:9">
      <c r="A75" s="13"/>
      <c r="B75" s="41"/>
      <c r="C75" s="13" t="s">
        <v>699</v>
      </c>
      <c r="D75" s="14">
        <f>IF(D73=0,0,D74/D73-1)*100</f>
        <v>2.36447120186438</v>
      </c>
      <c r="E75" s="15" t="s">
        <v>639</v>
      </c>
      <c r="F75" s="16" t="s">
        <v>706</v>
      </c>
      <c r="G75" s="16" t="s">
        <v>700</v>
      </c>
      <c r="H75" s="19" t="s">
        <v>640</v>
      </c>
      <c r="I75" s="26"/>
    </row>
    <row r="76" ht="22.5" customHeight="1" spans="1:9">
      <c r="A76" s="46"/>
      <c r="B76" s="46"/>
      <c r="C76" s="46"/>
      <c r="D76" s="47"/>
      <c r="E76" s="46"/>
      <c r="F76" s="46"/>
      <c r="G76" s="48"/>
      <c r="H76" s="49"/>
      <c r="I76" s="48"/>
    </row>
  </sheetData>
  <mergeCells count="59">
    <mergeCell ref="A1:I1"/>
    <mergeCell ref="A2:I2"/>
    <mergeCell ref="F4:G4"/>
    <mergeCell ref="A6:I6"/>
    <mergeCell ref="A16:I16"/>
    <mergeCell ref="A32:I32"/>
    <mergeCell ref="A54:I54"/>
    <mergeCell ref="A76:I76"/>
    <mergeCell ref="A4:A5"/>
    <mergeCell ref="A7:A9"/>
    <mergeCell ref="A10:A12"/>
    <mergeCell ref="A13:A15"/>
    <mergeCell ref="A17:A19"/>
    <mergeCell ref="A20:A22"/>
    <mergeCell ref="A23:A25"/>
    <mergeCell ref="A26:A28"/>
    <mergeCell ref="A29:A31"/>
    <mergeCell ref="A33:A35"/>
    <mergeCell ref="A36:A38"/>
    <mergeCell ref="A39:A41"/>
    <mergeCell ref="A42:A44"/>
    <mergeCell ref="A45:A47"/>
    <mergeCell ref="A48:A50"/>
    <mergeCell ref="A51:A53"/>
    <mergeCell ref="A55:A57"/>
    <mergeCell ref="A58:A60"/>
    <mergeCell ref="A61:A63"/>
    <mergeCell ref="A64:A66"/>
    <mergeCell ref="A67:A69"/>
    <mergeCell ref="A70:A72"/>
    <mergeCell ref="A73:A75"/>
    <mergeCell ref="B4:B5"/>
    <mergeCell ref="B7:B9"/>
    <mergeCell ref="B10:B12"/>
    <mergeCell ref="B13:B15"/>
    <mergeCell ref="B17:B19"/>
    <mergeCell ref="B20:B22"/>
    <mergeCell ref="B23:B25"/>
    <mergeCell ref="B26:B28"/>
    <mergeCell ref="B29:B31"/>
    <mergeCell ref="B33:B35"/>
    <mergeCell ref="B36:B38"/>
    <mergeCell ref="B39:B41"/>
    <mergeCell ref="B42:B44"/>
    <mergeCell ref="B45:B47"/>
    <mergeCell ref="B48:B50"/>
    <mergeCell ref="B51:B53"/>
    <mergeCell ref="B55:B57"/>
    <mergeCell ref="B58:B60"/>
    <mergeCell ref="B61:B63"/>
    <mergeCell ref="B64:B66"/>
    <mergeCell ref="B67:B69"/>
    <mergeCell ref="B70:B72"/>
    <mergeCell ref="B73:B75"/>
    <mergeCell ref="C4:C5"/>
    <mergeCell ref="D4:D5"/>
    <mergeCell ref="E4:E5"/>
    <mergeCell ref="H4:H5"/>
    <mergeCell ref="I4:I5"/>
  </mergeCells>
  <pageMargins left="1.18055555555556" right="1.18055555555556" top="1.18055555555556" bottom="1.18055555555556" header="0.511805555555556" footer="0.511805555555556"/>
  <pageSetup paperSize="9" orientation="portrait" errors="blank"/>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167"/>
  <sheetViews>
    <sheetView topLeftCell="A40" workbookViewId="0">
      <selection activeCell="A1" sqref="A1"/>
    </sheetView>
  </sheetViews>
  <sheetFormatPr defaultColWidth="8" defaultRowHeight="15"/>
  <cols>
    <col min="1" max="1" width="23.0857142857143" style="1"/>
    <col min="2" max="2" width="15.9142857142857" style="1"/>
    <col min="3" max="3" width="26.5333333333333" style="1"/>
    <col min="4" max="4" width="28.5333333333333" style="1"/>
    <col min="5" max="5" width="5.73333333333333" style="1"/>
    <col min="6" max="6" width="10.3238095238095" style="1"/>
    <col min="7" max="7" width="13.047619047619" style="1"/>
    <col min="8" max="8" width="7.02857142857143" style="1"/>
    <col min="9" max="9" width="48.0476190476191" style="1"/>
  </cols>
  <sheetData>
    <row r="1" ht="41.25" customHeight="1" spans="1:9">
      <c r="A1" s="2" t="s">
        <v>885</v>
      </c>
      <c r="B1" s="2"/>
      <c r="C1" s="2"/>
      <c r="D1" s="2"/>
      <c r="E1" s="2"/>
      <c r="F1" s="2"/>
      <c r="G1" s="2"/>
      <c r="H1" s="88"/>
      <c r="I1" s="2"/>
    </row>
    <row r="2" ht="16.5" customHeight="1" spans="1:9">
      <c r="A2" s="3"/>
      <c r="B2" s="3"/>
      <c r="C2" s="3"/>
      <c r="D2" s="3"/>
      <c r="E2" s="3"/>
      <c r="F2" s="3"/>
      <c r="G2" s="3"/>
      <c r="H2" s="88"/>
      <c r="I2" s="24" t="s">
        <v>886</v>
      </c>
    </row>
    <row r="3" ht="16.5" customHeight="1" spans="1:9">
      <c r="A3" s="4"/>
      <c r="B3" s="5"/>
      <c r="C3" s="5"/>
      <c r="D3" s="5"/>
      <c r="E3" s="5"/>
      <c r="F3" s="5"/>
      <c r="G3" s="5"/>
      <c r="H3" s="89"/>
      <c r="I3" s="25" t="s">
        <v>724</v>
      </c>
    </row>
    <row r="4" ht="24" customHeight="1" spans="1:9">
      <c r="A4" s="6" t="s">
        <v>338</v>
      </c>
      <c r="B4" s="6" t="s">
        <v>624</v>
      </c>
      <c r="C4" s="6" t="s">
        <v>625</v>
      </c>
      <c r="D4" s="6" t="s">
        <v>626</v>
      </c>
      <c r="E4" s="7" t="s">
        <v>627</v>
      </c>
      <c r="F4" s="6" t="s">
        <v>628</v>
      </c>
      <c r="G4" s="6"/>
      <c r="H4" s="7" t="s">
        <v>629</v>
      </c>
      <c r="I4" s="17" t="s">
        <v>725</v>
      </c>
    </row>
    <row r="5" ht="24" customHeight="1" spans="1:9">
      <c r="A5" s="6"/>
      <c r="B5" s="6"/>
      <c r="C5" s="6"/>
      <c r="D5" s="6"/>
      <c r="E5" s="6"/>
      <c r="F5" s="6" t="s">
        <v>631</v>
      </c>
      <c r="G5" s="6" t="s">
        <v>632</v>
      </c>
      <c r="H5" s="6"/>
      <c r="I5" s="17"/>
    </row>
    <row r="6" ht="24" customHeight="1" spans="1:9">
      <c r="A6" s="8" t="s">
        <v>887</v>
      </c>
      <c r="B6" s="8"/>
      <c r="C6" s="9"/>
      <c r="D6" s="9"/>
      <c r="E6" s="9"/>
      <c r="F6" s="9"/>
      <c r="G6" s="9"/>
      <c r="H6" s="90"/>
      <c r="I6" s="9"/>
    </row>
    <row r="7" ht="27" customHeight="1" spans="1:9">
      <c r="A7" s="11" t="s">
        <v>888</v>
      </c>
      <c r="B7" s="12" t="s">
        <v>728</v>
      </c>
      <c r="C7" s="13" t="s">
        <v>644</v>
      </c>
      <c r="D7" s="14">
        <v>292308906.9</v>
      </c>
      <c r="E7" s="15"/>
      <c r="F7" s="16"/>
      <c r="G7" s="16"/>
      <c r="H7" s="17"/>
      <c r="I7" s="11"/>
    </row>
    <row r="8" ht="27" customHeight="1" spans="1:9">
      <c r="A8" s="11"/>
      <c r="B8" s="12"/>
      <c r="C8" s="13" t="s">
        <v>80</v>
      </c>
      <c r="D8" s="14">
        <v>296132565.15</v>
      </c>
      <c r="E8" s="15"/>
      <c r="F8" s="16"/>
      <c r="G8" s="16"/>
      <c r="H8" s="17"/>
      <c r="I8" s="11"/>
    </row>
    <row r="9" ht="27" customHeight="1" spans="1:9">
      <c r="A9" s="11"/>
      <c r="B9" s="12"/>
      <c r="C9" s="13" t="s">
        <v>729</v>
      </c>
      <c r="D9" s="14">
        <f>D8-D7</f>
        <v>3823658.25</v>
      </c>
      <c r="E9" s="15"/>
      <c r="F9" s="16"/>
      <c r="G9" s="16"/>
      <c r="H9" s="17"/>
      <c r="I9" s="11"/>
    </row>
    <row r="10" ht="27" customHeight="1" spans="1:9">
      <c r="A10" s="11"/>
      <c r="B10" s="12"/>
      <c r="C10" s="13" t="s">
        <v>730</v>
      </c>
      <c r="D10" s="14">
        <f>IF(D7=0,0,D9/D7*100)</f>
        <v>1.30808817649477</v>
      </c>
      <c r="E10" s="15" t="s">
        <v>639</v>
      </c>
      <c r="F10" s="18">
        <v>0</v>
      </c>
      <c r="G10" s="18">
        <v>0.3</v>
      </c>
      <c r="H10" s="19" t="s">
        <v>640</v>
      </c>
      <c r="I10" s="26"/>
    </row>
    <row r="11" ht="27" customHeight="1" spans="1:9">
      <c r="A11" s="11" t="s">
        <v>889</v>
      </c>
      <c r="B11" s="12" t="s">
        <v>732</v>
      </c>
      <c r="C11" s="13" t="s">
        <v>644</v>
      </c>
      <c r="D11" s="14">
        <v>62860340.44</v>
      </c>
      <c r="E11" s="15"/>
      <c r="F11" s="16"/>
      <c r="G11" s="16"/>
      <c r="H11" s="17"/>
      <c r="I11" s="11"/>
    </row>
    <row r="12" ht="27" customHeight="1" spans="1:9">
      <c r="A12" s="11"/>
      <c r="B12" s="12"/>
      <c r="C12" s="13" t="s">
        <v>80</v>
      </c>
      <c r="D12" s="14">
        <v>79631326.75</v>
      </c>
      <c r="E12" s="15"/>
      <c r="F12" s="16"/>
      <c r="G12" s="16"/>
      <c r="H12" s="17"/>
      <c r="I12" s="11"/>
    </row>
    <row r="13" ht="27" customHeight="1" spans="1:9">
      <c r="A13" s="11"/>
      <c r="B13" s="12"/>
      <c r="C13" s="13" t="s">
        <v>729</v>
      </c>
      <c r="D13" s="14">
        <f>D12-D11</f>
        <v>16770986.31</v>
      </c>
      <c r="E13" s="15"/>
      <c r="F13" s="16"/>
      <c r="G13" s="16"/>
      <c r="H13" s="17"/>
      <c r="I13" s="11"/>
    </row>
    <row r="14" ht="27" customHeight="1" spans="1:9">
      <c r="A14" s="11"/>
      <c r="B14" s="12"/>
      <c r="C14" s="13" t="s">
        <v>730</v>
      </c>
      <c r="D14" s="14">
        <f>IF(D11=0,0,D12/D11-1)*100</f>
        <v>26.6797573678556</v>
      </c>
      <c r="E14" s="15" t="s">
        <v>639</v>
      </c>
      <c r="F14" s="18">
        <v>0</v>
      </c>
      <c r="G14" s="18">
        <v>0.3</v>
      </c>
      <c r="H14" s="19" t="s">
        <v>640</v>
      </c>
      <c r="I14" s="26"/>
    </row>
    <row r="15" ht="27" customHeight="1" spans="1:9">
      <c r="A15" s="11" t="s">
        <v>890</v>
      </c>
      <c r="B15" s="11" t="s">
        <v>891</v>
      </c>
      <c r="C15" s="13" t="s">
        <v>644</v>
      </c>
      <c r="D15" s="14">
        <v>40833469.44</v>
      </c>
      <c r="E15" s="15"/>
      <c r="F15" s="16"/>
      <c r="G15" s="16"/>
      <c r="H15" s="17"/>
      <c r="I15" s="11"/>
    </row>
    <row r="16" ht="27" customHeight="1" spans="1:9">
      <c r="A16" s="11"/>
      <c r="B16" s="11"/>
      <c r="C16" s="13" t="s">
        <v>80</v>
      </c>
      <c r="D16" s="14">
        <v>56376594.75</v>
      </c>
      <c r="E16" s="15"/>
      <c r="F16" s="16"/>
      <c r="G16" s="16"/>
      <c r="H16" s="17"/>
      <c r="I16" s="11"/>
    </row>
    <row r="17" ht="27" customHeight="1" spans="1:9">
      <c r="A17" s="11"/>
      <c r="B17" s="11"/>
      <c r="C17" s="13" t="s">
        <v>729</v>
      </c>
      <c r="D17" s="14">
        <f>D16-D15</f>
        <v>15543125.31</v>
      </c>
      <c r="E17" s="15"/>
      <c r="F17" s="16"/>
      <c r="G17" s="16"/>
      <c r="H17" s="17"/>
      <c r="I17" s="11"/>
    </row>
    <row r="18" ht="27" customHeight="1" spans="1:9">
      <c r="A18" s="11"/>
      <c r="B18" s="11"/>
      <c r="C18" s="13" t="s">
        <v>730</v>
      </c>
      <c r="D18" s="14">
        <f>IF(D15=0,0,D16/D15-1)*100</f>
        <v>38.0646697994615</v>
      </c>
      <c r="E18" s="15" t="s">
        <v>639</v>
      </c>
      <c r="F18" s="18">
        <v>0</v>
      </c>
      <c r="G18" s="18">
        <v>0.3</v>
      </c>
      <c r="H18" s="19" t="s">
        <v>864</v>
      </c>
      <c r="I18" s="26" t="s">
        <v>892</v>
      </c>
    </row>
    <row r="19" ht="27" customHeight="1" spans="1:9">
      <c r="A19" s="11" t="s">
        <v>893</v>
      </c>
      <c r="B19" s="12" t="s">
        <v>732</v>
      </c>
      <c r="C19" s="13" t="s">
        <v>644</v>
      </c>
      <c r="D19" s="14">
        <v>1684000</v>
      </c>
      <c r="E19" s="15"/>
      <c r="F19" s="16"/>
      <c r="G19" s="16"/>
      <c r="H19" s="17"/>
      <c r="I19" s="11"/>
    </row>
    <row r="20" ht="27" customHeight="1" spans="1:9">
      <c r="A20" s="11"/>
      <c r="B20" s="12"/>
      <c r="C20" s="13" t="s">
        <v>80</v>
      </c>
      <c r="D20" s="14">
        <v>1700000</v>
      </c>
      <c r="E20" s="15"/>
      <c r="F20" s="16"/>
      <c r="G20" s="16"/>
      <c r="H20" s="17"/>
      <c r="I20" s="11"/>
    </row>
    <row r="21" ht="27" customHeight="1" spans="1:9">
      <c r="A21" s="11"/>
      <c r="B21" s="12"/>
      <c r="C21" s="13" t="s">
        <v>729</v>
      </c>
      <c r="D21" s="14">
        <f>D20-D19</f>
        <v>16000</v>
      </c>
      <c r="E21" s="15"/>
      <c r="F21" s="16"/>
      <c r="G21" s="16"/>
      <c r="H21" s="17"/>
      <c r="I21" s="11"/>
    </row>
    <row r="22" ht="27" customHeight="1" spans="1:9">
      <c r="A22" s="11"/>
      <c r="B22" s="12"/>
      <c r="C22" s="13" t="s">
        <v>730</v>
      </c>
      <c r="D22" s="63">
        <f>IF(D19=0,0,D20/D19-1)*100</f>
        <v>0.950118764845609</v>
      </c>
      <c r="E22" s="15" t="s">
        <v>639</v>
      </c>
      <c r="F22" s="18">
        <v>0</v>
      </c>
      <c r="G22" s="18">
        <v>0.3</v>
      </c>
      <c r="H22" s="19" t="s">
        <v>640</v>
      </c>
      <c r="I22" s="26"/>
    </row>
    <row r="23" ht="27" customHeight="1" spans="1:9">
      <c r="A23" s="11" t="s">
        <v>894</v>
      </c>
      <c r="B23" s="12" t="s">
        <v>895</v>
      </c>
      <c r="C23" s="97" t="s">
        <v>644</v>
      </c>
      <c r="D23" s="98">
        <v>20342871</v>
      </c>
      <c r="E23" s="15"/>
      <c r="F23" s="16"/>
      <c r="G23" s="16"/>
      <c r="H23" s="17"/>
      <c r="I23" s="11"/>
    </row>
    <row r="24" ht="27" customHeight="1" spans="1:9">
      <c r="A24" s="11"/>
      <c r="B24" s="12"/>
      <c r="C24" s="97" t="s">
        <v>80</v>
      </c>
      <c r="D24" s="99">
        <v>21554732</v>
      </c>
      <c r="E24" s="15"/>
      <c r="F24" s="16"/>
      <c r="G24" s="16"/>
      <c r="H24" s="17"/>
      <c r="I24" s="11"/>
    </row>
    <row r="25" ht="27" customHeight="1" spans="1:9">
      <c r="A25" s="11"/>
      <c r="B25" s="12"/>
      <c r="C25" s="13" t="s">
        <v>729</v>
      </c>
      <c r="D25" s="14">
        <f>D24-D23</f>
        <v>1211861</v>
      </c>
      <c r="E25" s="15"/>
      <c r="F25" s="16"/>
      <c r="G25" s="16"/>
      <c r="H25" s="17"/>
      <c r="I25" s="11"/>
    </row>
    <row r="26" ht="27" customHeight="1" spans="1:9">
      <c r="A26" s="11"/>
      <c r="B26" s="12"/>
      <c r="C26" s="13" t="s">
        <v>730</v>
      </c>
      <c r="D26" s="14">
        <f>IF(D23=0,0,D24/D23-1)*100</f>
        <v>5.95717782411342</v>
      </c>
      <c r="E26" s="15"/>
      <c r="F26" s="16"/>
      <c r="G26" s="16"/>
      <c r="H26" s="17"/>
      <c r="I26" s="11"/>
    </row>
    <row r="27" ht="27" customHeight="1" spans="1:9">
      <c r="A27" s="11" t="s">
        <v>757</v>
      </c>
      <c r="B27" s="12" t="s">
        <v>732</v>
      </c>
      <c r="C27" s="13" t="s">
        <v>644</v>
      </c>
      <c r="D27" s="14">
        <v>206146666.66</v>
      </c>
      <c r="E27" s="15"/>
      <c r="F27" s="16"/>
      <c r="G27" s="16"/>
      <c r="H27" s="90"/>
      <c r="I27" s="11"/>
    </row>
    <row r="28" ht="27" customHeight="1" spans="1:9">
      <c r="A28" s="11"/>
      <c r="B28" s="12"/>
      <c r="C28" s="13" t="s">
        <v>80</v>
      </c>
      <c r="D28" s="14">
        <v>203966238.4</v>
      </c>
      <c r="E28" s="15"/>
      <c r="F28" s="16"/>
      <c r="G28" s="16"/>
      <c r="H28" s="90"/>
      <c r="I28" s="11"/>
    </row>
    <row r="29" ht="27" customHeight="1" spans="1:9">
      <c r="A29" s="11"/>
      <c r="B29" s="12"/>
      <c r="C29" s="13" t="s">
        <v>729</v>
      </c>
      <c r="D29" s="14">
        <f>D28-D27</f>
        <v>-2180428.25999999</v>
      </c>
      <c r="E29" s="15"/>
      <c r="F29" s="16"/>
      <c r="G29" s="16"/>
      <c r="H29" s="90"/>
      <c r="I29" s="11"/>
    </row>
    <row r="30" ht="27" customHeight="1" spans="1:9">
      <c r="A30" s="11"/>
      <c r="B30" s="12"/>
      <c r="C30" s="13" t="s">
        <v>730</v>
      </c>
      <c r="D30" s="14">
        <f>IF(D27=0,0,D28/D27-1)*100</f>
        <v>-1.0577072602373</v>
      </c>
      <c r="E30" s="15" t="s">
        <v>639</v>
      </c>
      <c r="F30" s="18">
        <v>0</v>
      </c>
      <c r="G30" s="18">
        <v>0.3</v>
      </c>
      <c r="H30" s="19" t="s">
        <v>864</v>
      </c>
      <c r="I30" s="26" t="s">
        <v>896</v>
      </c>
    </row>
    <row r="31" ht="27" customHeight="1" spans="1:9">
      <c r="A31" s="11" t="s">
        <v>897</v>
      </c>
      <c r="B31" s="12" t="s">
        <v>732</v>
      </c>
      <c r="C31" s="13" t="s">
        <v>644</v>
      </c>
      <c r="D31" s="14">
        <v>198430000</v>
      </c>
      <c r="E31" s="15"/>
      <c r="F31" s="16"/>
      <c r="G31" s="16"/>
      <c r="H31" s="90"/>
      <c r="I31" s="11"/>
    </row>
    <row r="32" ht="27" customHeight="1" spans="1:9">
      <c r="A32" s="11"/>
      <c r="B32" s="12"/>
      <c r="C32" s="13" t="s">
        <v>80</v>
      </c>
      <c r="D32" s="14">
        <v>194814594.4</v>
      </c>
      <c r="E32" s="15"/>
      <c r="F32" s="16"/>
      <c r="G32" s="16"/>
      <c r="H32" s="90"/>
      <c r="I32" s="11"/>
    </row>
    <row r="33" ht="27" customHeight="1" spans="1:9">
      <c r="A33" s="11"/>
      <c r="B33" s="12"/>
      <c r="C33" s="13" t="s">
        <v>729</v>
      </c>
      <c r="D33" s="14">
        <f>D32-D31</f>
        <v>-3615405.59999999</v>
      </c>
      <c r="E33" s="15"/>
      <c r="F33" s="16"/>
      <c r="G33" s="16"/>
      <c r="H33" s="90"/>
      <c r="I33" s="11"/>
    </row>
    <row r="34" ht="27" customHeight="1" spans="1:9">
      <c r="A34" s="11"/>
      <c r="B34" s="12"/>
      <c r="C34" s="13" t="s">
        <v>730</v>
      </c>
      <c r="D34" s="14">
        <f>IF(D31=0,0,D32/D31-1)*100</f>
        <v>-1.8220055435166</v>
      </c>
      <c r="E34" s="15" t="s">
        <v>639</v>
      </c>
      <c r="F34" s="18">
        <v>0</v>
      </c>
      <c r="G34" s="18">
        <v>0.3</v>
      </c>
      <c r="H34" s="19" t="s">
        <v>864</v>
      </c>
      <c r="I34" s="26" t="s">
        <v>896</v>
      </c>
    </row>
    <row r="35" ht="27" customHeight="1" spans="1:9">
      <c r="A35" s="11" t="s">
        <v>898</v>
      </c>
      <c r="B35" s="12" t="s">
        <v>732</v>
      </c>
      <c r="C35" s="13" t="s">
        <v>644</v>
      </c>
      <c r="D35" s="14">
        <v>7716666.66</v>
      </c>
      <c r="E35" s="15"/>
      <c r="F35" s="15"/>
      <c r="G35" s="15"/>
      <c r="H35" s="90"/>
      <c r="I35" s="11"/>
    </row>
    <row r="36" ht="27" customHeight="1" spans="1:9">
      <c r="A36" s="11"/>
      <c r="B36" s="12"/>
      <c r="C36" s="13" t="s">
        <v>80</v>
      </c>
      <c r="D36" s="14">
        <v>9151644</v>
      </c>
      <c r="E36" s="15"/>
      <c r="F36" s="15"/>
      <c r="G36" s="15"/>
      <c r="H36" s="90"/>
      <c r="I36" s="11"/>
    </row>
    <row r="37" ht="27" customHeight="1" spans="1:9">
      <c r="A37" s="11"/>
      <c r="B37" s="12"/>
      <c r="C37" s="13" t="s">
        <v>729</v>
      </c>
      <c r="D37" s="14">
        <f>D36-D35</f>
        <v>1434977.34</v>
      </c>
      <c r="E37" s="15"/>
      <c r="F37" s="15"/>
      <c r="G37" s="15"/>
      <c r="H37" s="90"/>
      <c r="I37" s="11"/>
    </row>
    <row r="38" ht="27" customHeight="1" spans="1:9">
      <c r="A38" s="11"/>
      <c r="B38" s="12"/>
      <c r="C38" s="13" t="s">
        <v>730</v>
      </c>
      <c r="D38" s="14">
        <f>IF(D35=0,0,D36/D35-1)*100</f>
        <v>18.5958186769726</v>
      </c>
      <c r="E38" s="15" t="s">
        <v>639</v>
      </c>
      <c r="F38" s="18">
        <v>0</v>
      </c>
      <c r="G38" s="18">
        <v>0.3</v>
      </c>
      <c r="H38" s="19" t="s">
        <v>640</v>
      </c>
      <c r="I38" s="26"/>
    </row>
    <row r="39" ht="27" customHeight="1" spans="1:9">
      <c r="A39" s="11" t="s">
        <v>899</v>
      </c>
      <c r="B39" s="12" t="s">
        <v>900</v>
      </c>
      <c r="C39" s="13" t="s">
        <v>644</v>
      </c>
      <c r="D39" s="14">
        <v>0</v>
      </c>
      <c r="E39" s="15" t="s">
        <v>639</v>
      </c>
      <c r="F39" s="20">
        <v>0</v>
      </c>
      <c r="G39" s="20">
        <v>0</v>
      </c>
      <c r="H39" s="19" t="s">
        <v>640</v>
      </c>
      <c r="I39" s="26"/>
    </row>
    <row r="40" ht="27" customHeight="1" spans="1:9">
      <c r="A40" s="11"/>
      <c r="B40" s="12"/>
      <c r="C40" s="13" t="s">
        <v>80</v>
      </c>
      <c r="D40" s="14">
        <v>0</v>
      </c>
      <c r="E40" s="15" t="s">
        <v>639</v>
      </c>
      <c r="F40" s="20">
        <v>0</v>
      </c>
      <c r="G40" s="20">
        <v>0</v>
      </c>
      <c r="H40" s="19" t="s">
        <v>640</v>
      </c>
      <c r="I40" s="26"/>
    </row>
    <row r="41" ht="27" customHeight="1" spans="1:9">
      <c r="A41" s="11"/>
      <c r="B41" s="12"/>
      <c r="C41" s="13" t="s">
        <v>729</v>
      </c>
      <c r="D41" s="14">
        <f>D40-D39</f>
        <v>0</v>
      </c>
      <c r="E41" s="15"/>
      <c r="F41" s="15"/>
      <c r="G41" s="15"/>
      <c r="H41" s="90"/>
      <c r="I41" s="11"/>
    </row>
    <row r="42" ht="27" customHeight="1" spans="1:9">
      <c r="A42" s="51"/>
      <c r="B42" s="52"/>
      <c r="C42" s="53" t="s">
        <v>730</v>
      </c>
      <c r="D42" s="63">
        <f>IF(D39=0,0,D40/D39-1)*100</f>
        <v>0</v>
      </c>
      <c r="E42" s="64" t="s">
        <v>639</v>
      </c>
      <c r="F42" s="100">
        <v>0</v>
      </c>
      <c r="G42" s="100">
        <v>0.3</v>
      </c>
      <c r="H42" s="62" t="s">
        <v>640</v>
      </c>
      <c r="I42" s="73"/>
    </row>
    <row r="43" ht="27" customHeight="1" spans="1:9">
      <c r="A43" s="55" t="s">
        <v>901</v>
      </c>
      <c r="B43" s="55" t="s">
        <v>902</v>
      </c>
      <c r="C43" s="101" t="s">
        <v>763</v>
      </c>
      <c r="D43" s="102">
        <v>203966238.4</v>
      </c>
      <c r="E43" s="103"/>
      <c r="F43" s="104"/>
      <c r="G43" s="104"/>
      <c r="H43" s="105"/>
      <c r="I43" s="58"/>
    </row>
    <row r="44" ht="27" customHeight="1" spans="1:9">
      <c r="A44" s="59"/>
      <c r="B44" s="59"/>
      <c r="C44" s="101" t="s">
        <v>764</v>
      </c>
      <c r="D44" s="102">
        <v>203966238.4</v>
      </c>
      <c r="E44" s="103"/>
      <c r="F44" s="104"/>
      <c r="G44" s="104"/>
      <c r="H44" s="106"/>
      <c r="I44" s="60"/>
    </row>
    <row r="45" ht="27" customHeight="1" spans="1:9">
      <c r="A45" s="59"/>
      <c r="B45" s="59"/>
      <c r="C45" s="101" t="s">
        <v>638</v>
      </c>
      <c r="D45" s="102">
        <f>D44-D43</f>
        <v>0</v>
      </c>
      <c r="E45" s="103" t="s">
        <v>639</v>
      </c>
      <c r="F45" s="104">
        <v>0</v>
      </c>
      <c r="G45" s="107">
        <v>0</v>
      </c>
      <c r="H45" s="62" t="s">
        <v>640</v>
      </c>
      <c r="I45" s="73"/>
    </row>
    <row r="46" ht="27" customHeight="1" spans="1:9">
      <c r="A46" s="59"/>
      <c r="B46" s="59"/>
      <c r="C46" s="101" t="s">
        <v>765</v>
      </c>
      <c r="D46" s="108">
        <v>152290000</v>
      </c>
      <c r="E46" s="103"/>
      <c r="F46" s="104"/>
      <c r="G46" s="104"/>
      <c r="H46" s="105"/>
      <c r="I46" s="58"/>
    </row>
    <row r="47" ht="27" customHeight="1" spans="1:9">
      <c r="A47" s="59"/>
      <c r="B47" s="59"/>
      <c r="C47" s="101" t="s">
        <v>766</v>
      </c>
      <c r="D47" s="102">
        <v>152290000</v>
      </c>
      <c r="E47" s="103"/>
      <c r="F47" s="104"/>
      <c r="G47" s="104"/>
      <c r="H47" s="106"/>
      <c r="I47" s="60"/>
    </row>
    <row r="48" ht="27" customHeight="1" spans="1:9">
      <c r="A48" s="58"/>
      <c r="B48" s="58"/>
      <c r="C48" s="56" t="s">
        <v>638</v>
      </c>
      <c r="D48" s="109">
        <f>D47-D46</f>
        <v>0</v>
      </c>
      <c r="E48" s="110" t="s">
        <v>639</v>
      </c>
      <c r="F48" s="104">
        <v>0</v>
      </c>
      <c r="G48" s="107">
        <v>0</v>
      </c>
      <c r="H48" s="62" t="s">
        <v>640</v>
      </c>
      <c r="I48" s="73"/>
    </row>
    <row r="49" ht="27" customHeight="1" spans="1:9">
      <c r="A49" s="66" t="s">
        <v>903</v>
      </c>
      <c r="B49" s="67" t="s">
        <v>732</v>
      </c>
      <c r="C49" s="68" t="s">
        <v>644</v>
      </c>
      <c r="D49" s="69">
        <v>1194590.29</v>
      </c>
      <c r="E49" s="70"/>
      <c r="F49" s="71"/>
      <c r="G49" s="71"/>
      <c r="H49" s="72"/>
      <c r="I49" s="66"/>
    </row>
    <row r="50" ht="27" customHeight="1" spans="1:9">
      <c r="A50" s="11"/>
      <c r="B50" s="12"/>
      <c r="C50" s="13" t="s">
        <v>80</v>
      </c>
      <c r="D50" s="14">
        <v>1000000</v>
      </c>
      <c r="E50" s="15"/>
      <c r="F50" s="16"/>
      <c r="G50" s="16"/>
      <c r="H50" s="17"/>
      <c r="I50" s="11"/>
    </row>
    <row r="51" ht="27" customHeight="1" spans="1:9">
      <c r="A51" s="11"/>
      <c r="B51" s="12"/>
      <c r="C51" s="13" t="s">
        <v>729</v>
      </c>
      <c r="D51" s="14">
        <f>D50-D49</f>
        <v>-194590.29</v>
      </c>
      <c r="E51" s="15"/>
      <c r="F51" s="16"/>
      <c r="G51" s="16"/>
      <c r="H51" s="17"/>
      <c r="I51" s="11"/>
    </row>
    <row r="52" ht="27" customHeight="1" spans="1:9">
      <c r="A52" s="11"/>
      <c r="B52" s="12"/>
      <c r="C52" s="13" t="s">
        <v>730</v>
      </c>
      <c r="D52" s="14">
        <f>IF(D49=0,0,D50/D49-1)*100</f>
        <v>-16.2892911175429</v>
      </c>
      <c r="E52" s="15"/>
      <c r="F52" s="16"/>
      <c r="G52" s="16"/>
      <c r="H52" s="17"/>
      <c r="I52" s="11"/>
    </row>
    <row r="53" ht="27" customHeight="1" spans="1:9">
      <c r="A53" s="11" t="s">
        <v>904</v>
      </c>
      <c r="B53" s="12" t="s">
        <v>732</v>
      </c>
      <c r="C53" s="13" t="s">
        <v>644</v>
      </c>
      <c r="D53" s="14">
        <v>21014500</v>
      </c>
      <c r="E53" s="15"/>
      <c r="F53" s="16"/>
      <c r="G53" s="16"/>
      <c r="H53" s="17"/>
      <c r="I53" s="11"/>
    </row>
    <row r="54" ht="27" customHeight="1" spans="1:9">
      <c r="A54" s="11"/>
      <c r="B54" s="12"/>
      <c r="C54" s="13" t="s">
        <v>80</v>
      </c>
      <c r="D54" s="14">
        <v>10385000</v>
      </c>
      <c r="E54" s="15"/>
      <c r="F54" s="16"/>
      <c r="G54" s="16"/>
      <c r="H54" s="17"/>
      <c r="I54" s="11"/>
    </row>
    <row r="55" ht="27" customHeight="1" spans="1:9">
      <c r="A55" s="11"/>
      <c r="B55" s="12"/>
      <c r="C55" s="13" t="s">
        <v>729</v>
      </c>
      <c r="D55" s="14">
        <f>D54-D53</f>
        <v>-10629500</v>
      </c>
      <c r="E55" s="15"/>
      <c r="F55" s="16"/>
      <c r="G55" s="16"/>
      <c r="H55" s="17"/>
      <c r="I55" s="11"/>
    </row>
    <row r="56" ht="27" customHeight="1" spans="1:9">
      <c r="A56" s="11"/>
      <c r="B56" s="12"/>
      <c r="C56" s="13" t="s">
        <v>730</v>
      </c>
      <c r="D56" s="14">
        <f>IF(D53=0,0,D54/D53-1)*100</f>
        <v>-50.5817411787099</v>
      </c>
      <c r="E56" s="15"/>
      <c r="F56" s="16"/>
      <c r="G56" s="16"/>
      <c r="H56" s="17"/>
      <c r="I56" s="11"/>
    </row>
    <row r="57" ht="27" customHeight="1" spans="1:9">
      <c r="A57" s="11" t="s">
        <v>905</v>
      </c>
      <c r="B57" s="11" t="s">
        <v>770</v>
      </c>
      <c r="C57" s="13" t="s">
        <v>644</v>
      </c>
      <c r="D57" s="14">
        <v>4.81</v>
      </c>
      <c r="E57" s="15" t="s">
        <v>639</v>
      </c>
      <c r="F57" s="18">
        <v>0.0035</v>
      </c>
      <c r="G57" s="18">
        <v>0.04</v>
      </c>
      <c r="H57" s="19" t="s">
        <v>864</v>
      </c>
      <c r="I57" s="26" t="s">
        <v>906</v>
      </c>
    </row>
    <row r="58" ht="27" customHeight="1" spans="1:9">
      <c r="A58" s="11"/>
      <c r="B58" s="11"/>
      <c r="C58" s="13" t="s">
        <v>80</v>
      </c>
      <c r="D58" s="14">
        <v>2.1</v>
      </c>
      <c r="E58" s="15" t="s">
        <v>639</v>
      </c>
      <c r="F58" s="18">
        <v>0.0035</v>
      </c>
      <c r="G58" s="18">
        <v>0.04</v>
      </c>
      <c r="H58" s="19" t="s">
        <v>640</v>
      </c>
      <c r="I58" s="26"/>
    </row>
    <row r="59" ht="27" customHeight="1" spans="1:9">
      <c r="A59" s="11"/>
      <c r="B59" s="11"/>
      <c r="C59" s="13" t="s">
        <v>729</v>
      </c>
      <c r="D59" s="14">
        <f>D58-D57</f>
        <v>-2.71</v>
      </c>
      <c r="E59" s="15"/>
      <c r="F59" s="16"/>
      <c r="G59" s="16"/>
      <c r="H59" s="17"/>
      <c r="I59" s="11"/>
    </row>
    <row r="60" ht="27" customHeight="1" spans="1:9">
      <c r="A60" s="11" t="s">
        <v>777</v>
      </c>
      <c r="B60" s="12" t="s">
        <v>732</v>
      </c>
      <c r="C60" s="13" t="s">
        <v>644</v>
      </c>
      <c r="D60" s="14">
        <v>194588.32</v>
      </c>
      <c r="E60" s="15"/>
      <c r="F60" s="23"/>
      <c r="G60" s="23"/>
      <c r="H60" s="90"/>
      <c r="I60" s="11"/>
    </row>
    <row r="61" ht="27" customHeight="1" spans="1:9">
      <c r="A61" s="11"/>
      <c r="B61" s="12"/>
      <c r="C61" s="13" t="s">
        <v>80</v>
      </c>
      <c r="D61" s="14">
        <v>200000</v>
      </c>
      <c r="E61" s="15"/>
      <c r="F61" s="16"/>
      <c r="G61" s="16"/>
      <c r="H61" s="90"/>
      <c r="I61" s="11"/>
    </row>
    <row r="62" ht="27" customHeight="1" spans="1:9">
      <c r="A62" s="11"/>
      <c r="B62" s="12"/>
      <c r="C62" s="13" t="s">
        <v>729</v>
      </c>
      <c r="D62" s="14">
        <f>D61-D60</f>
        <v>5411.67999999999</v>
      </c>
      <c r="E62" s="15"/>
      <c r="F62" s="16"/>
      <c r="G62" s="16"/>
      <c r="H62" s="90"/>
      <c r="I62" s="11"/>
    </row>
    <row r="63" ht="27" customHeight="1" spans="1:9">
      <c r="A63" s="11"/>
      <c r="B63" s="12"/>
      <c r="C63" s="13" t="s">
        <v>730</v>
      </c>
      <c r="D63" s="14">
        <f>IF(D60=0,0,D61/D60-1)*100</f>
        <v>2.78109189698539</v>
      </c>
      <c r="E63" s="15" t="s">
        <v>639</v>
      </c>
      <c r="F63" s="18">
        <v>-0.3</v>
      </c>
      <c r="G63" s="18">
        <v>0.3</v>
      </c>
      <c r="H63" s="19" t="s">
        <v>640</v>
      </c>
      <c r="I63" s="26"/>
    </row>
    <row r="64" ht="27" customHeight="1" spans="1:9">
      <c r="A64" s="11" t="s">
        <v>773</v>
      </c>
      <c r="B64" s="11" t="s">
        <v>774</v>
      </c>
      <c r="C64" s="13" t="s">
        <v>644</v>
      </c>
      <c r="D64" s="14">
        <v>898221.19</v>
      </c>
      <c r="E64" s="15" t="s">
        <v>639</v>
      </c>
      <c r="F64" s="20">
        <v>0</v>
      </c>
      <c r="G64" s="20">
        <v>0</v>
      </c>
      <c r="H64" s="19" t="s">
        <v>864</v>
      </c>
      <c r="I64" s="26" t="s">
        <v>907</v>
      </c>
    </row>
    <row r="65" ht="27" customHeight="1" spans="1:9">
      <c r="A65" s="11"/>
      <c r="B65" s="11"/>
      <c r="C65" s="13" t="s">
        <v>80</v>
      </c>
      <c r="D65" s="14">
        <v>950000</v>
      </c>
      <c r="E65" s="15" t="s">
        <v>639</v>
      </c>
      <c r="F65" s="20">
        <v>0</v>
      </c>
      <c r="G65" s="20">
        <v>0</v>
      </c>
      <c r="H65" s="19" t="s">
        <v>864</v>
      </c>
      <c r="I65" s="26" t="s">
        <v>907</v>
      </c>
    </row>
    <row r="66" ht="27" customHeight="1" spans="1:9">
      <c r="A66" s="11"/>
      <c r="B66" s="11"/>
      <c r="C66" s="13" t="s">
        <v>729</v>
      </c>
      <c r="D66" s="14">
        <f>D65-D64</f>
        <v>51778.8100000001</v>
      </c>
      <c r="E66" s="15"/>
      <c r="F66" s="16"/>
      <c r="G66" s="16"/>
      <c r="H66" s="90"/>
      <c r="I66" s="11"/>
    </row>
    <row r="67" ht="27" customHeight="1" spans="1:9">
      <c r="A67" s="11"/>
      <c r="B67" s="11"/>
      <c r="C67" s="13" t="s">
        <v>730</v>
      </c>
      <c r="D67" s="14">
        <f>IF(D64=0,0,D65/D64-1)*100</f>
        <v>5.76459457608656</v>
      </c>
      <c r="E67" s="15"/>
      <c r="F67" s="23"/>
      <c r="G67" s="23"/>
      <c r="H67" s="90"/>
      <c r="I67" s="11"/>
    </row>
    <row r="68" ht="24" customHeight="1" spans="1:9">
      <c r="A68" s="8" t="s">
        <v>908</v>
      </c>
      <c r="B68" s="8"/>
      <c r="C68" s="9"/>
      <c r="D68" s="9"/>
      <c r="E68" s="9"/>
      <c r="F68" s="9"/>
      <c r="G68" s="9"/>
      <c r="H68" s="90"/>
      <c r="I68" s="9"/>
    </row>
    <row r="69" ht="27" customHeight="1" spans="1:9">
      <c r="A69" s="11" t="s">
        <v>780</v>
      </c>
      <c r="B69" s="12" t="s">
        <v>728</v>
      </c>
      <c r="C69" s="13" t="s">
        <v>644</v>
      </c>
      <c r="D69" s="14">
        <v>205138749.24</v>
      </c>
      <c r="E69" s="15"/>
      <c r="F69" s="16"/>
      <c r="G69" s="16"/>
      <c r="H69" s="17"/>
      <c r="I69" s="11"/>
    </row>
    <row r="70" ht="27" customHeight="1" spans="1:9">
      <c r="A70" s="11"/>
      <c r="B70" s="12"/>
      <c r="C70" s="13" t="s">
        <v>80</v>
      </c>
      <c r="D70" s="14">
        <v>224186665.28</v>
      </c>
      <c r="E70" s="15"/>
      <c r="F70" s="16"/>
      <c r="G70" s="16"/>
      <c r="H70" s="17"/>
      <c r="I70" s="11"/>
    </row>
    <row r="71" ht="27" customHeight="1" spans="1:9">
      <c r="A71" s="11"/>
      <c r="B71" s="12"/>
      <c r="C71" s="13" t="s">
        <v>729</v>
      </c>
      <c r="D71" s="14">
        <f>D70-D69</f>
        <v>19047916.04</v>
      </c>
      <c r="E71" s="15"/>
      <c r="F71" s="16"/>
      <c r="G71" s="16"/>
      <c r="H71" s="17"/>
      <c r="I71" s="11"/>
    </row>
    <row r="72" ht="27" customHeight="1" spans="1:9">
      <c r="A72" s="11"/>
      <c r="B72" s="12"/>
      <c r="C72" s="13" t="s">
        <v>730</v>
      </c>
      <c r="D72" s="14">
        <f>IF(D69=0,0,D70/D69-1)*100</f>
        <v>9.28538177724534</v>
      </c>
      <c r="E72" s="15" t="s">
        <v>639</v>
      </c>
      <c r="F72" s="18">
        <v>0</v>
      </c>
      <c r="G72" s="18">
        <v>0.2</v>
      </c>
      <c r="H72" s="19" t="s">
        <v>640</v>
      </c>
      <c r="I72" s="26"/>
    </row>
    <row r="73" ht="27" customHeight="1" spans="1:9">
      <c r="A73" s="11" t="s">
        <v>909</v>
      </c>
      <c r="B73" s="12" t="s">
        <v>732</v>
      </c>
      <c r="C73" s="13" t="s">
        <v>644</v>
      </c>
      <c r="D73" s="14">
        <v>192616135.2</v>
      </c>
      <c r="E73" s="15"/>
      <c r="F73" s="16"/>
      <c r="G73" s="16"/>
      <c r="H73" s="17"/>
      <c r="I73" s="11"/>
    </row>
    <row r="74" ht="27" customHeight="1" spans="1:9">
      <c r="A74" s="11"/>
      <c r="B74" s="12"/>
      <c r="C74" s="13" t="s">
        <v>80</v>
      </c>
      <c r="D74" s="14">
        <v>209224091.4</v>
      </c>
      <c r="E74" s="15"/>
      <c r="F74" s="16"/>
      <c r="G74" s="16"/>
      <c r="H74" s="17"/>
      <c r="I74" s="11"/>
    </row>
    <row r="75" ht="27" customHeight="1" spans="1:9">
      <c r="A75" s="11"/>
      <c r="B75" s="12"/>
      <c r="C75" s="13" t="s">
        <v>729</v>
      </c>
      <c r="D75" s="14">
        <f>D74-D73</f>
        <v>16607956.2</v>
      </c>
      <c r="E75" s="15"/>
      <c r="F75" s="16"/>
      <c r="G75" s="16"/>
      <c r="H75" s="17"/>
      <c r="I75" s="11"/>
    </row>
    <row r="76" ht="27" customHeight="1" spans="1:9">
      <c r="A76" s="11"/>
      <c r="B76" s="12"/>
      <c r="C76" s="13" t="s">
        <v>730</v>
      </c>
      <c r="D76" s="14">
        <f>IF(D73=0,0,D74/D73-1)*100</f>
        <v>8.62230787818237</v>
      </c>
      <c r="E76" s="15" t="s">
        <v>639</v>
      </c>
      <c r="F76" s="18">
        <v>0</v>
      </c>
      <c r="G76" s="18">
        <v>0.2</v>
      </c>
      <c r="H76" s="19" t="s">
        <v>640</v>
      </c>
      <c r="I76" s="26"/>
    </row>
    <row r="77" ht="27" customHeight="1" spans="1:9">
      <c r="A77" s="11" t="s">
        <v>910</v>
      </c>
      <c r="B77" s="12" t="s">
        <v>732</v>
      </c>
      <c r="C77" s="13" t="s">
        <v>644</v>
      </c>
      <c r="D77" s="14">
        <v>11963742</v>
      </c>
      <c r="E77" s="15"/>
      <c r="F77" s="20"/>
      <c r="G77" s="20"/>
      <c r="H77" s="19"/>
      <c r="I77" s="26"/>
    </row>
    <row r="78" ht="27" customHeight="1" spans="1:9">
      <c r="A78" s="11"/>
      <c r="B78" s="12"/>
      <c r="C78" s="13" t="s">
        <v>80</v>
      </c>
      <c r="D78" s="14">
        <v>14162573.88</v>
      </c>
      <c r="E78" s="15"/>
      <c r="F78" s="20"/>
      <c r="G78" s="20"/>
      <c r="H78" s="19"/>
      <c r="I78" s="26"/>
    </row>
    <row r="79" ht="27" customHeight="1" spans="1:9">
      <c r="A79" s="11"/>
      <c r="B79" s="12"/>
      <c r="C79" s="13" t="s">
        <v>729</v>
      </c>
      <c r="D79" s="14">
        <f>D78-D77</f>
        <v>2198831.88</v>
      </c>
      <c r="E79" s="15"/>
      <c r="F79" s="16"/>
      <c r="G79" s="16"/>
      <c r="H79" s="17"/>
      <c r="I79" s="11"/>
    </row>
    <row r="80" ht="27" customHeight="1" spans="1:9">
      <c r="A80" s="11"/>
      <c r="B80" s="12"/>
      <c r="C80" s="13" t="s">
        <v>730</v>
      </c>
      <c r="D80" s="14">
        <f>IF(D77=0,0,D78/D77-1)*100</f>
        <v>18.3791315459662</v>
      </c>
      <c r="E80" s="15" t="s">
        <v>639</v>
      </c>
      <c r="F80" s="16" t="s">
        <v>706</v>
      </c>
      <c r="G80" s="16" t="s">
        <v>700</v>
      </c>
      <c r="H80" s="22" t="s">
        <v>640</v>
      </c>
      <c r="I80" s="26"/>
    </row>
    <row r="81" ht="27" customHeight="1" spans="1:9">
      <c r="A81" s="11" t="s">
        <v>911</v>
      </c>
      <c r="B81" s="12" t="s">
        <v>732</v>
      </c>
      <c r="C81" s="13" t="s">
        <v>644</v>
      </c>
      <c r="D81" s="14">
        <v>0</v>
      </c>
      <c r="E81" s="15"/>
      <c r="F81" s="16"/>
      <c r="G81" s="16"/>
      <c r="H81" s="17"/>
      <c r="I81" s="11"/>
    </row>
    <row r="82" ht="27" customHeight="1" spans="1:9">
      <c r="A82" s="11"/>
      <c r="B82" s="12"/>
      <c r="C82" s="13" t="s">
        <v>80</v>
      </c>
      <c r="D82" s="14">
        <v>0</v>
      </c>
      <c r="E82" s="15"/>
      <c r="F82" s="16"/>
      <c r="G82" s="16"/>
      <c r="H82" s="17"/>
      <c r="I82" s="11"/>
    </row>
    <row r="83" ht="27" customHeight="1" spans="1:9">
      <c r="A83" s="11"/>
      <c r="B83" s="12"/>
      <c r="C83" s="13" t="s">
        <v>729</v>
      </c>
      <c r="D83" s="14">
        <f>D82-D81</f>
        <v>0</v>
      </c>
      <c r="E83" s="15"/>
      <c r="F83" s="16"/>
      <c r="G83" s="16"/>
      <c r="H83" s="17"/>
      <c r="I83" s="11"/>
    </row>
    <row r="84" ht="27" customHeight="1" spans="1:9">
      <c r="A84" s="11"/>
      <c r="B84" s="12"/>
      <c r="C84" s="13" t="s">
        <v>730</v>
      </c>
      <c r="D84" s="14">
        <f>IF(D81=0,0,D82/D81-1)*100</f>
        <v>0</v>
      </c>
      <c r="E84" s="15"/>
      <c r="F84" s="16"/>
      <c r="G84" s="16"/>
      <c r="H84" s="17"/>
      <c r="I84" s="11"/>
    </row>
    <row r="85" ht="27" customHeight="1" spans="1:9">
      <c r="A85" s="11" t="s">
        <v>912</v>
      </c>
      <c r="B85" s="12" t="s">
        <v>732</v>
      </c>
      <c r="C85" s="13" t="s">
        <v>644</v>
      </c>
      <c r="D85" s="14">
        <v>558872.04</v>
      </c>
      <c r="E85" s="15"/>
      <c r="F85" s="23"/>
      <c r="G85" s="23"/>
      <c r="H85" s="90"/>
      <c r="I85" s="11"/>
    </row>
    <row r="86" ht="27" customHeight="1" spans="1:9">
      <c r="A86" s="11"/>
      <c r="B86" s="12"/>
      <c r="C86" s="13" t="s">
        <v>80</v>
      </c>
      <c r="D86" s="14">
        <v>800000</v>
      </c>
      <c r="E86" s="15"/>
      <c r="F86" s="16"/>
      <c r="G86" s="16"/>
      <c r="H86" s="90"/>
      <c r="I86" s="11"/>
    </row>
    <row r="87" ht="27" customHeight="1" spans="1:9">
      <c r="A87" s="11"/>
      <c r="B87" s="12"/>
      <c r="C87" s="13" t="s">
        <v>729</v>
      </c>
      <c r="D87" s="14">
        <f>D86-D85</f>
        <v>241127.96</v>
      </c>
      <c r="E87" s="15"/>
      <c r="F87" s="16"/>
      <c r="G87" s="16"/>
      <c r="H87" s="90"/>
      <c r="I87" s="11"/>
    </row>
    <row r="88" ht="27" customHeight="1" spans="1:9">
      <c r="A88" s="11"/>
      <c r="B88" s="12"/>
      <c r="C88" s="13" t="s">
        <v>730</v>
      </c>
      <c r="D88" s="14">
        <f>IF(D85=0,0,D86/D85-1)*100</f>
        <v>43.1454685047404</v>
      </c>
      <c r="E88" s="15"/>
      <c r="F88" s="16"/>
      <c r="G88" s="16"/>
      <c r="H88" s="90"/>
      <c r="I88" s="11"/>
    </row>
    <row r="89" ht="27" customHeight="1" spans="1:9">
      <c r="A89" s="11" t="s">
        <v>913</v>
      </c>
      <c r="B89" s="11" t="s">
        <v>792</v>
      </c>
      <c r="C89" s="13" t="s">
        <v>644</v>
      </c>
      <c r="D89" s="14">
        <v>0</v>
      </c>
      <c r="E89" s="15" t="s">
        <v>639</v>
      </c>
      <c r="F89" s="18">
        <v>0</v>
      </c>
      <c r="G89" s="18">
        <v>0</v>
      </c>
      <c r="H89" s="19" t="s">
        <v>640</v>
      </c>
      <c r="I89" s="26"/>
    </row>
    <row r="90" ht="27" customHeight="1" spans="1:9">
      <c r="A90" s="11"/>
      <c r="B90" s="11"/>
      <c r="C90" s="13" t="s">
        <v>80</v>
      </c>
      <c r="D90" s="14">
        <v>0</v>
      </c>
      <c r="E90" s="15" t="s">
        <v>639</v>
      </c>
      <c r="F90" s="18">
        <v>0</v>
      </c>
      <c r="G90" s="18">
        <v>0</v>
      </c>
      <c r="H90" s="19" t="s">
        <v>640</v>
      </c>
      <c r="I90" s="26"/>
    </row>
    <row r="91" ht="27" customHeight="1" spans="1:9">
      <c r="A91" s="11"/>
      <c r="B91" s="11"/>
      <c r="C91" s="13" t="s">
        <v>729</v>
      </c>
      <c r="D91" s="14">
        <f>D90-D89</f>
        <v>0</v>
      </c>
      <c r="E91" s="15"/>
      <c r="F91" s="16"/>
      <c r="G91" s="16"/>
      <c r="H91" s="17"/>
      <c r="I91" s="11"/>
    </row>
    <row r="92" ht="27" customHeight="1" spans="1:9">
      <c r="A92" s="11"/>
      <c r="B92" s="11"/>
      <c r="C92" s="13" t="s">
        <v>730</v>
      </c>
      <c r="D92" s="14">
        <f>IF(D89=0,0,D90/D89-1)*100</f>
        <v>0</v>
      </c>
      <c r="E92" s="15"/>
      <c r="F92" s="16"/>
      <c r="G92" s="16"/>
      <c r="H92" s="17"/>
      <c r="I92" s="11"/>
    </row>
    <row r="93" ht="24" customHeight="1" spans="1:9">
      <c r="A93" s="8" t="s">
        <v>914</v>
      </c>
      <c r="B93" s="8"/>
      <c r="C93" s="9"/>
      <c r="D93" s="9"/>
      <c r="E93" s="9"/>
      <c r="F93" s="9"/>
      <c r="G93" s="9"/>
      <c r="H93" s="90"/>
      <c r="I93" s="9"/>
    </row>
    <row r="94" ht="27" customHeight="1" spans="1:9">
      <c r="A94" s="11" t="s">
        <v>795</v>
      </c>
      <c r="B94" s="12" t="s">
        <v>732</v>
      </c>
      <c r="C94" s="13" t="s">
        <v>644</v>
      </c>
      <c r="D94" s="14">
        <v>87170157.66</v>
      </c>
      <c r="E94" s="15" t="s">
        <v>639</v>
      </c>
      <c r="F94" s="20">
        <v>0</v>
      </c>
      <c r="G94" s="16"/>
      <c r="H94" s="19" t="s">
        <v>640</v>
      </c>
      <c r="I94" s="26"/>
    </row>
    <row r="95" ht="27" customHeight="1" spans="1:9">
      <c r="A95" s="11"/>
      <c r="B95" s="12"/>
      <c r="C95" s="13" t="s">
        <v>80</v>
      </c>
      <c r="D95" s="14">
        <v>71945899.87</v>
      </c>
      <c r="E95" s="15" t="s">
        <v>639</v>
      </c>
      <c r="F95" s="20">
        <v>0</v>
      </c>
      <c r="G95" s="16"/>
      <c r="H95" s="19" t="s">
        <v>640</v>
      </c>
      <c r="I95" s="26"/>
    </row>
    <row r="96" ht="27" customHeight="1" spans="1:9">
      <c r="A96" s="11"/>
      <c r="B96" s="12"/>
      <c r="C96" s="13" t="s">
        <v>729</v>
      </c>
      <c r="D96" s="14">
        <f>D95-D94</f>
        <v>-15224257.79</v>
      </c>
      <c r="E96" s="15"/>
      <c r="F96" s="16"/>
      <c r="G96" s="16"/>
      <c r="H96" s="17"/>
      <c r="I96" s="11"/>
    </row>
    <row r="97" ht="27" customHeight="1" spans="1:9">
      <c r="A97" s="11"/>
      <c r="B97" s="12"/>
      <c r="C97" s="13" t="s">
        <v>730</v>
      </c>
      <c r="D97" s="14">
        <f>IF(D94=0,0,D95/D94-1)*100</f>
        <v>-17.4649882467587</v>
      </c>
      <c r="E97" s="15"/>
      <c r="F97" s="16"/>
      <c r="G97" s="16"/>
      <c r="H97" s="17"/>
      <c r="I97" s="11"/>
    </row>
    <row r="98" ht="27" customHeight="1" spans="1:9">
      <c r="A98" s="11" t="s">
        <v>796</v>
      </c>
      <c r="B98" s="12" t="s">
        <v>732</v>
      </c>
      <c r="C98" s="13" t="s">
        <v>644</v>
      </c>
      <c r="D98" s="14">
        <v>505587242.69</v>
      </c>
      <c r="E98" s="15" t="s">
        <v>639</v>
      </c>
      <c r="F98" s="20">
        <v>0</v>
      </c>
      <c r="G98" s="16"/>
      <c r="H98" s="19" t="s">
        <v>640</v>
      </c>
      <c r="I98" s="26"/>
    </row>
    <row r="99" ht="27" customHeight="1" spans="1:9">
      <c r="A99" s="11"/>
      <c r="B99" s="12"/>
      <c r="C99" s="13" t="s">
        <v>80</v>
      </c>
      <c r="D99" s="14">
        <v>577533142.56</v>
      </c>
      <c r="E99" s="15" t="s">
        <v>639</v>
      </c>
      <c r="F99" s="20">
        <v>0</v>
      </c>
      <c r="G99" s="16"/>
      <c r="H99" s="19" t="s">
        <v>640</v>
      </c>
      <c r="I99" s="26"/>
    </row>
    <row r="100" ht="27" customHeight="1" spans="1:9">
      <c r="A100" s="11"/>
      <c r="B100" s="12"/>
      <c r="C100" s="13" t="s">
        <v>729</v>
      </c>
      <c r="D100" s="14">
        <f>D99-D98</f>
        <v>71945899.8699999</v>
      </c>
      <c r="E100" s="15"/>
      <c r="F100" s="16"/>
      <c r="G100" s="16"/>
      <c r="H100" s="17"/>
      <c r="I100" s="11"/>
    </row>
    <row r="101" ht="27" customHeight="1" spans="1:9">
      <c r="A101" s="11"/>
      <c r="B101" s="12"/>
      <c r="C101" s="13" t="s">
        <v>730</v>
      </c>
      <c r="D101" s="63">
        <f>IF(D98=0,0,D99/D98-1)*100</f>
        <v>14.2301652010064</v>
      </c>
      <c r="E101" s="15"/>
      <c r="F101" s="16"/>
      <c r="G101" s="16"/>
      <c r="H101" s="17"/>
      <c r="I101" s="11"/>
    </row>
    <row r="102" ht="27" customHeight="1" spans="1:9">
      <c r="A102" s="11" t="s">
        <v>915</v>
      </c>
      <c r="B102" s="12" t="s">
        <v>895</v>
      </c>
      <c r="C102" s="97" t="s">
        <v>644</v>
      </c>
      <c r="D102" s="98">
        <v>60341792.86</v>
      </c>
      <c r="E102" s="15" t="s">
        <v>639</v>
      </c>
      <c r="F102" s="20">
        <v>0</v>
      </c>
      <c r="G102" s="16"/>
      <c r="H102" s="19" t="s">
        <v>640</v>
      </c>
      <c r="I102" s="26"/>
    </row>
    <row r="103" ht="27" customHeight="1" spans="1:9">
      <c r="A103" s="11"/>
      <c r="B103" s="12"/>
      <c r="C103" s="97" t="s">
        <v>80</v>
      </c>
      <c r="D103" s="99">
        <v>76838457.22</v>
      </c>
      <c r="E103" s="15" t="s">
        <v>639</v>
      </c>
      <c r="F103" s="20">
        <v>0</v>
      </c>
      <c r="G103" s="16"/>
      <c r="H103" s="19" t="s">
        <v>640</v>
      </c>
      <c r="I103" s="26"/>
    </row>
    <row r="104" ht="27" customHeight="1" spans="1:9">
      <c r="A104" s="11"/>
      <c r="B104" s="12"/>
      <c r="C104" s="13" t="s">
        <v>729</v>
      </c>
      <c r="D104" s="14">
        <f>D103-D102</f>
        <v>16496664.36</v>
      </c>
      <c r="E104" s="15"/>
      <c r="F104" s="16"/>
      <c r="G104" s="16"/>
      <c r="H104" s="17"/>
      <c r="I104" s="11"/>
    </row>
    <row r="105" ht="27" customHeight="1" spans="1:9">
      <c r="A105" s="11"/>
      <c r="B105" s="12"/>
      <c r="C105" s="13" t="s">
        <v>730</v>
      </c>
      <c r="D105" s="14">
        <f>IF(D102=0,0,D103/D102-1)*100</f>
        <v>27.338704367426</v>
      </c>
      <c r="E105" s="15"/>
      <c r="F105" s="16"/>
      <c r="G105" s="16"/>
      <c r="H105" s="17"/>
      <c r="I105" s="11"/>
    </row>
    <row r="106" ht="27" customHeight="1" spans="1:9">
      <c r="A106" s="11" t="s">
        <v>797</v>
      </c>
      <c r="B106" s="11" t="s">
        <v>798</v>
      </c>
      <c r="C106" s="13" t="s">
        <v>644</v>
      </c>
      <c r="D106" s="14">
        <v>29.58</v>
      </c>
      <c r="E106" s="15" t="s">
        <v>639</v>
      </c>
      <c r="F106" s="20">
        <v>6</v>
      </c>
      <c r="G106" s="16"/>
      <c r="H106" s="19" t="s">
        <v>640</v>
      </c>
      <c r="I106" s="26"/>
    </row>
    <row r="107" ht="27" customHeight="1" spans="1:9">
      <c r="A107" s="11"/>
      <c r="B107" s="11"/>
      <c r="C107" s="13" t="s">
        <v>80</v>
      </c>
      <c r="D107" s="14">
        <v>30.91</v>
      </c>
      <c r="E107" s="15" t="s">
        <v>639</v>
      </c>
      <c r="F107" s="20">
        <v>6</v>
      </c>
      <c r="G107" s="16"/>
      <c r="H107" s="19" t="s">
        <v>640</v>
      </c>
      <c r="I107" s="26"/>
    </row>
    <row r="108" ht="27" customHeight="1" spans="1:9">
      <c r="A108" s="11"/>
      <c r="B108" s="11"/>
      <c r="C108" s="13" t="s">
        <v>729</v>
      </c>
      <c r="D108" s="14">
        <f>D107-D106</f>
        <v>1.33</v>
      </c>
      <c r="E108" s="15"/>
      <c r="F108" s="16"/>
      <c r="G108" s="16"/>
      <c r="H108" s="17"/>
      <c r="I108" s="11"/>
    </row>
    <row r="109" ht="27" customHeight="1" spans="1:9">
      <c r="A109" s="11"/>
      <c r="B109" s="11"/>
      <c r="C109" s="13" t="s">
        <v>730</v>
      </c>
      <c r="D109" s="14">
        <f>IF(D106=0,0,D107/D106-1)*100</f>
        <v>4.49628127112915</v>
      </c>
      <c r="E109" s="15"/>
      <c r="F109" s="16"/>
      <c r="G109" s="16"/>
      <c r="H109" s="17"/>
      <c r="I109" s="11"/>
    </row>
    <row r="110" ht="27" customHeight="1" spans="1:9">
      <c r="A110" s="11" t="s">
        <v>916</v>
      </c>
      <c r="B110" s="11" t="s">
        <v>917</v>
      </c>
      <c r="C110" s="13" t="s">
        <v>644</v>
      </c>
      <c r="D110" s="14">
        <f>IF(D77=0,0,D102/D77*12)</f>
        <v>60.5246681447995</v>
      </c>
      <c r="E110" s="15" t="s">
        <v>639</v>
      </c>
      <c r="F110" s="20">
        <v>6</v>
      </c>
      <c r="G110" s="16"/>
      <c r="H110" s="19" t="s">
        <v>640</v>
      </c>
      <c r="I110" s="26"/>
    </row>
    <row r="111" ht="27" customHeight="1" spans="1:9">
      <c r="A111" s="11"/>
      <c r="B111" s="11"/>
      <c r="C111" s="13" t="s">
        <v>80</v>
      </c>
      <c r="D111" s="14">
        <f>IF(D78=0,0,D103/D78*12)</f>
        <v>65.1055023227176</v>
      </c>
      <c r="E111" s="15" t="s">
        <v>639</v>
      </c>
      <c r="F111" s="20">
        <v>6</v>
      </c>
      <c r="G111" s="16"/>
      <c r="H111" s="19" t="s">
        <v>640</v>
      </c>
      <c r="I111" s="26"/>
    </row>
    <row r="112" ht="27" customHeight="1" spans="1:9">
      <c r="A112" s="11"/>
      <c r="B112" s="11"/>
      <c r="C112" s="13" t="s">
        <v>729</v>
      </c>
      <c r="D112" s="14">
        <f>D111-D110</f>
        <v>4.58083417791812</v>
      </c>
      <c r="E112" s="15"/>
      <c r="F112" s="16"/>
      <c r="G112" s="16"/>
      <c r="H112" s="17"/>
      <c r="I112" s="11"/>
    </row>
    <row r="113" ht="27" customHeight="1" spans="1:9">
      <c r="A113" s="11"/>
      <c r="B113" s="11"/>
      <c r="C113" s="13" t="s">
        <v>730</v>
      </c>
      <c r="D113" s="14">
        <f>IF(D110=0,0,D111/D110-1)*100</f>
        <v>7.56854075921394</v>
      </c>
      <c r="E113" s="15"/>
      <c r="F113" s="16"/>
      <c r="G113" s="16"/>
      <c r="H113" s="17"/>
      <c r="I113" s="11"/>
    </row>
    <row r="114" ht="27" customHeight="1" spans="1:9">
      <c r="A114" s="8" t="s">
        <v>918</v>
      </c>
      <c r="B114" s="8"/>
      <c r="C114" s="9"/>
      <c r="D114" s="31"/>
      <c r="E114" s="31"/>
      <c r="F114" s="31"/>
      <c r="G114" s="31"/>
      <c r="H114" s="90"/>
      <c r="I114" s="31"/>
    </row>
    <row r="115" ht="27" customHeight="1" spans="1:9">
      <c r="A115" s="11" t="s">
        <v>919</v>
      </c>
      <c r="B115" s="12" t="s">
        <v>732</v>
      </c>
      <c r="C115" s="13" t="s">
        <v>644</v>
      </c>
      <c r="D115" s="14">
        <v>198856</v>
      </c>
      <c r="E115" s="15"/>
      <c r="F115" s="16"/>
      <c r="G115" s="16"/>
      <c r="H115" s="17"/>
      <c r="I115" s="11"/>
    </row>
    <row r="116" ht="27" customHeight="1" spans="1:9">
      <c r="A116" s="11"/>
      <c r="B116" s="12"/>
      <c r="C116" s="13" t="s">
        <v>80</v>
      </c>
      <c r="D116" s="14">
        <v>224305</v>
      </c>
      <c r="E116" s="15"/>
      <c r="F116" s="16"/>
      <c r="G116" s="16"/>
      <c r="H116" s="17"/>
      <c r="I116" s="11"/>
    </row>
    <row r="117" ht="27" customHeight="1" spans="1:9">
      <c r="A117" s="11"/>
      <c r="B117" s="12"/>
      <c r="C117" s="13" t="s">
        <v>729</v>
      </c>
      <c r="D117" s="14">
        <f>D116-D115</f>
        <v>25449</v>
      </c>
      <c r="E117" s="15"/>
      <c r="F117" s="16"/>
      <c r="G117" s="16"/>
      <c r="H117" s="17"/>
      <c r="I117" s="11"/>
    </row>
    <row r="118" ht="27" customHeight="1" spans="1:9">
      <c r="A118" s="11"/>
      <c r="B118" s="12"/>
      <c r="C118" s="13" t="s">
        <v>730</v>
      </c>
      <c r="D118" s="63">
        <f>IF(D115=0,0,D116/D115-1)*100</f>
        <v>12.7977028603613</v>
      </c>
      <c r="E118" s="15" t="s">
        <v>639</v>
      </c>
      <c r="F118" s="18">
        <v>0</v>
      </c>
      <c r="G118" s="18">
        <v>0.2</v>
      </c>
      <c r="H118" s="19" t="s">
        <v>640</v>
      </c>
      <c r="I118" s="26"/>
    </row>
    <row r="119" ht="27" customHeight="1" spans="1:9">
      <c r="A119" s="11" t="s">
        <v>920</v>
      </c>
      <c r="B119" s="12" t="s">
        <v>895</v>
      </c>
      <c r="C119" s="97" t="s">
        <v>644</v>
      </c>
      <c r="D119" s="98">
        <v>16840</v>
      </c>
      <c r="E119" s="15"/>
      <c r="F119" s="16"/>
      <c r="G119" s="16"/>
      <c r="H119" s="17"/>
      <c r="I119" s="11"/>
    </row>
    <row r="120" ht="27" customHeight="1" spans="1:9">
      <c r="A120" s="11"/>
      <c r="B120" s="12"/>
      <c r="C120" s="97" t="s">
        <v>80</v>
      </c>
      <c r="D120" s="99">
        <v>17000</v>
      </c>
      <c r="E120" s="15"/>
      <c r="F120" s="16"/>
      <c r="G120" s="16"/>
      <c r="H120" s="17"/>
      <c r="I120" s="11"/>
    </row>
    <row r="121" ht="27" customHeight="1" spans="1:9">
      <c r="A121" s="11"/>
      <c r="B121" s="12"/>
      <c r="C121" s="13" t="s">
        <v>729</v>
      </c>
      <c r="D121" s="14">
        <f>D120-D119</f>
        <v>160</v>
      </c>
      <c r="E121" s="15"/>
      <c r="F121" s="16"/>
      <c r="G121" s="16"/>
      <c r="H121" s="17"/>
      <c r="I121" s="11"/>
    </row>
    <row r="122" ht="27" customHeight="1" spans="1:9">
      <c r="A122" s="11"/>
      <c r="B122" s="12"/>
      <c r="C122" s="13" t="s">
        <v>730</v>
      </c>
      <c r="D122" s="63">
        <f>IF(D119=0,0,D120/D119-1)*100</f>
        <v>0.950118764845609</v>
      </c>
      <c r="E122" s="15" t="s">
        <v>639</v>
      </c>
      <c r="F122" s="18">
        <v>0</v>
      </c>
      <c r="G122" s="18">
        <v>0.2</v>
      </c>
      <c r="H122" s="19" t="s">
        <v>640</v>
      </c>
      <c r="I122" s="26"/>
    </row>
    <row r="123" ht="27" customHeight="1" spans="1:9">
      <c r="A123" s="11" t="s">
        <v>921</v>
      </c>
      <c r="B123" s="12" t="s">
        <v>895</v>
      </c>
      <c r="C123" s="97" t="s">
        <v>644</v>
      </c>
      <c r="D123" s="98">
        <v>14949</v>
      </c>
      <c r="E123" s="15"/>
      <c r="F123" s="16"/>
      <c r="G123" s="16"/>
      <c r="H123" s="17"/>
      <c r="I123" s="11"/>
    </row>
    <row r="124" ht="27" customHeight="1" spans="1:9">
      <c r="A124" s="11"/>
      <c r="B124" s="12"/>
      <c r="C124" s="97" t="s">
        <v>80</v>
      </c>
      <c r="D124" s="99">
        <v>15000</v>
      </c>
      <c r="E124" s="15"/>
      <c r="F124" s="16"/>
      <c r="G124" s="16"/>
      <c r="H124" s="17"/>
      <c r="I124" s="11"/>
    </row>
    <row r="125" ht="27" customHeight="1" spans="1:9">
      <c r="A125" s="11"/>
      <c r="B125" s="12"/>
      <c r="C125" s="13" t="s">
        <v>729</v>
      </c>
      <c r="D125" s="14">
        <f>D124-D123</f>
        <v>51</v>
      </c>
      <c r="E125" s="15"/>
      <c r="F125" s="16"/>
      <c r="G125" s="16"/>
      <c r="H125" s="17"/>
      <c r="I125" s="11"/>
    </row>
    <row r="126" ht="27" customHeight="1" spans="1:9">
      <c r="A126" s="11"/>
      <c r="B126" s="12"/>
      <c r="C126" s="13" t="s">
        <v>730</v>
      </c>
      <c r="D126" s="14">
        <f>IF(D123=0,0,D124/D123-1)*100</f>
        <v>0.341159943808944</v>
      </c>
      <c r="E126" s="15" t="s">
        <v>639</v>
      </c>
      <c r="F126" s="18">
        <v>0</v>
      </c>
      <c r="G126" s="18">
        <v>0.2</v>
      </c>
      <c r="H126" s="19" t="s">
        <v>640</v>
      </c>
      <c r="I126" s="26"/>
    </row>
    <row r="127" ht="27" customHeight="1" spans="1:9">
      <c r="A127" s="11" t="s">
        <v>922</v>
      </c>
      <c r="B127" s="12" t="s">
        <v>732</v>
      </c>
      <c r="C127" s="13" t="s">
        <v>644</v>
      </c>
      <c r="D127" s="14">
        <v>147585</v>
      </c>
      <c r="E127" s="15"/>
      <c r="F127" s="16"/>
      <c r="G127" s="16"/>
      <c r="H127" s="17"/>
      <c r="I127" s="11"/>
    </row>
    <row r="128" ht="27" customHeight="1" spans="1:9">
      <c r="A128" s="11"/>
      <c r="B128" s="12"/>
      <c r="C128" s="13" t="s">
        <v>80</v>
      </c>
      <c r="D128" s="14">
        <v>154145</v>
      </c>
      <c r="E128" s="15"/>
      <c r="F128" s="16"/>
      <c r="G128" s="16"/>
      <c r="H128" s="17"/>
      <c r="I128" s="11"/>
    </row>
    <row r="129" ht="27" customHeight="1" spans="1:9">
      <c r="A129" s="11"/>
      <c r="B129" s="12"/>
      <c r="C129" s="13" t="s">
        <v>729</v>
      </c>
      <c r="D129" s="14">
        <f>D128-D127</f>
        <v>6560</v>
      </c>
      <c r="E129" s="15"/>
      <c r="F129" s="16"/>
      <c r="G129" s="16"/>
      <c r="H129" s="17"/>
      <c r="I129" s="11"/>
    </row>
    <row r="130" ht="27" customHeight="1" spans="1:9">
      <c r="A130" s="11"/>
      <c r="B130" s="12"/>
      <c r="C130" s="13" t="s">
        <v>730</v>
      </c>
      <c r="D130" s="63">
        <f>IF(D127=0,0,D128/D127-1)*100</f>
        <v>4.44489616153403</v>
      </c>
      <c r="E130" s="15" t="s">
        <v>639</v>
      </c>
      <c r="F130" s="18">
        <v>0</v>
      </c>
      <c r="G130" s="18">
        <v>0.2</v>
      </c>
      <c r="H130" s="19" t="s">
        <v>640</v>
      </c>
      <c r="I130" s="26"/>
    </row>
    <row r="131" ht="27" customHeight="1" spans="1:9">
      <c r="A131" s="11" t="s">
        <v>923</v>
      </c>
      <c r="B131" s="12" t="s">
        <v>924</v>
      </c>
      <c r="C131" s="97" t="s">
        <v>644</v>
      </c>
      <c r="D131" s="98">
        <v>224.34</v>
      </c>
      <c r="E131" s="15"/>
      <c r="F131" s="16"/>
      <c r="G131" s="16"/>
      <c r="H131" s="17"/>
      <c r="I131" s="11"/>
    </row>
    <row r="132" ht="27" customHeight="1" spans="1:9">
      <c r="A132" s="11"/>
      <c r="B132" s="12"/>
      <c r="C132" s="97" t="s">
        <v>80</v>
      </c>
      <c r="D132" s="99">
        <v>271.95</v>
      </c>
      <c r="E132" s="15"/>
      <c r="F132" s="16"/>
      <c r="G132" s="16"/>
      <c r="H132" s="17"/>
      <c r="I132" s="11"/>
    </row>
    <row r="133" ht="27" customHeight="1" spans="1:9">
      <c r="A133" s="11"/>
      <c r="B133" s="12"/>
      <c r="C133" s="13" t="s">
        <v>729</v>
      </c>
      <c r="D133" s="14">
        <f>D132-D131</f>
        <v>47.61</v>
      </c>
      <c r="E133" s="15"/>
      <c r="F133" s="16"/>
      <c r="G133" s="16"/>
      <c r="H133" s="17"/>
      <c r="I133" s="11"/>
    </row>
    <row r="134" ht="27" customHeight="1" spans="1:9">
      <c r="A134" s="11"/>
      <c r="B134" s="12"/>
      <c r="C134" s="13" t="s">
        <v>730</v>
      </c>
      <c r="D134" s="63">
        <f>IF(D131=0,0,D132/D131-1)*100</f>
        <v>21.2222519390211</v>
      </c>
      <c r="E134" s="15" t="s">
        <v>639</v>
      </c>
      <c r="F134" s="18">
        <v>0</v>
      </c>
      <c r="G134" s="18">
        <v>0.2</v>
      </c>
      <c r="H134" s="19" t="s">
        <v>864</v>
      </c>
      <c r="I134" s="26" t="s">
        <v>925</v>
      </c>
    </row>
    <row r="135" ht="27" customHeight="1" spans="1:9">
      <c r="A135" s="11" t="s">
        <v>926</v>
      </c>
      <c r="B135" s="12" t="s">
        <v>927</v>
      </c>
      <c r="C135" s="97" t="s">
        <v>644</v>
      </c>
      <c r="D135" s="98">
        <v>100</v>
      </c>
      <c r="E135" s="15"/>
      <c r="F135" s="16"/>
      <c r="G135" s="16"/>
      <c r="H135" s="17"/>
      <c r="I135" s="11"/>
    </row>
    <row r="136" ht="27" customHeight="1" spans="1:9">
      <c r="A136" s="11"/>
      <c r="B136" s="12"/>
      <c r="C136" s="97" t="s">
        <v>80</v>
      </c>
      <c r="D136" s="99">
        <v>100</v>
      </c>
      <c r="E136" s="15"/>
      <c r="F136" s="16"/>
      <c r="G136" s="16"/>
      <c r="H136" s="17"/>
      <c r="I136" s="11"/>
    </row>
    <row r="137" ht="27" customHeight="1" spans="1:9">
      <c r="A137" s="11"/>
      <c r="B137" s="12"/>
      <c r="C137" s="13" t="s">
        <v>729</v>
      </c>
      <c r="D137" s="14">
        <f>D136-D135</f>
        <v>0</v>
      </c>
      <c r="E137" s="15"/>
      <c r="F137" s="16"/>
      <c r="G137" s="16"/>
      <c r="H137" s="17"/>
      <c r="I137" s="11"/>
    </row>
    <row r="138" ht="27" customHeight="1" spans="1:9">
      <c r="A138" s="11"/>
      <c r="B138" s="12"/>
      <c r="C138" s="13" t="s">
        <v>730</v>
      </c>
      <c r="D138" s="63">
        <f>IF(D135=0,0,D136/D135-1)*100</f>
        <v>0</v>
      </c>
      <c r="E138" s="15" t="s">
        <v>639</v>
      </c>
      <c r="F138" s="18">
        <v>0</v>
      </c>
      <c r="G138" s="18">
        <v>0.2</v>
      </c>
      <c r="H138" s="19" t="s">
        <v>640</v>
      </c>
      <c r="I138" s="26"/>
    </row>
    <row r="139" ht="27" customHeight="1" spans="1:9">
      <c r="A139" s="11" t="s">
        <v>928</v>
      </c>
      <c r="B139" s="12" t="s">
        <v>929</v>
      </c>
      <c r="C139" s="97" t="s">
        <v>644</v>
      </c>
      <c r="D139" s="98">
        <v>113</v>
      </c>
      <c r="E139" s="15"/>
      <c r="F139" s="16"/>
      <c r="G139" s="16"/>
      <c r="H139" s="17"/>
      <c r="I139" s="11"/>
    </row>
    <row r="140" ht="27" customHeight="1" spans="1:9">
      <c r="A140" s="11"/>
      <c r="B140" s="12"/>
      <c r="C140" s="97" t="s">
        <v>80</v>
      </c>
      <c r="D140" s="99">
        <v>113</v>
      </c>
      <c r="E140" s="15"/>
      <c r="F140" s="16"/>
      <c r="G140" s="16"/>
      <c r="H140" s="17"/>
      <c r="I140" s="11"/>
    </row>
    <row r="141" ht="27" customHeight="1" spans="1:9">
      <c r="A141" s="11"/>
      <c r="B141" s="12"/>
      <c r="C141" s="13" t="s">
        <v>729</v>
      </c>
      <c r="D141" s="14">
        <f>D140-D139</f>
        <v>0</v>
      </c>
      <c r="E141" s="15"/>
      <c r="F141" s="16"/>
      <c r="G141" s="16"/>
      <c r="H141" s="17"/>
      <c r="I141" s="11"/>
    </row>
    <row r="142" ht="27" customHeight="1" spans="1:9">
      <c r="A142" s="11"/>
      <c r="B142" s="12"/>
      <c r="C142" s="13" t="s">
        <v>730</v>
      </c>
      <c r="D142" s="63">
        <f>IF(D139=0,0,D140/D139-1)*100</f>
        <v>0</v>
      </c>
      <c r="E142" s="15" t="s">
        <v>639</v>
      </c>
      <c r="F142" s="18">
        <v>0</v>
      </c>
      <c r="G142" s="18">
        <v>0.2</v>
      </c>
      <c r="H142" s="19" t="s">
        <v>640</v>
      </c>
      <c r="I142" s="26"/>
    </row>
    <row r="143" ht="27" customHeight="1" spans="1:9">
      <c r="A143" s="11" t="s">
        <v>930</v>
      </c>
      <c r="B143" s="12" t="s">
        <v>931</v>
      </c>
      <c r="C143" s="97" t="s">
        <v>644</v>
      </c>
      <c r="D143" s="98">
        <v>38.81</v>
      </c>
      <c r="E143" s="15"/>
      <c r="F143" s="16"/>
      <c r="G143" s="16"/>
      <c r="H143" s="17"/>
      <c r="I143" s="11"/>
    </row>
    <row r="144" ht="27" customHeight="1" spans="1:9">
      <c r="A144" s="11"/>
      <c r="B144" s="12"/>
      <c r="C144" s="97" t="s">
        <v>80</v>
      </c>
      <c r="D144" s="99">
        <v>40.8</v>
      </c>
      <c r="E144" s="15"/>
      <c r="F144" s="16"/>
      <c r="G144" s="16"/>
      <c r="H144" s="17"/>
      <c r="I144" s="11"/>
    </row>
    <row r="145" ht="27" customHeight="1" spans="1:9">
      <c r="A145" s="11"/>
      <c r="B145" s="12"/>
      <c r="C145" s="13" t="s">
        <v>729</v>
      </c>
      <c r="D145" s="14">
        <f>D144-D143</f>
        <v>1.99</v>
      </c>
      <c r="E145" s="15"/>
      <c r="F145" s="16"/>
      <c r="G145" s="16"/>
      <c r="H145" s="17"/>
      <c r="I145" s="11"/>
    </row>
    <row r="146" ht="27" customHeight="1" spans="1:9">
      <c r="A146" s="11"/>
      <c r="B146" s="12"/>
      <c r="C146" s="13" t="s">
        <v>730</v>
      </c>
      <c r="D146" s="14">
        <f>IF(D143=0,0,D144/D143-1)*100</f>
        <v>5.12754444730739</v>
      </c>
      <c r="E146" s="15" t="s">
        <v>639</v>
      </c>
      <c r="F146" s="18">
        <v>0</v>
      </c>
      <c r="G146" s="18">
        <v>0.2</v>
      </c>
      <c r="H146" s="19" t="s">
        <v>640</v>
      </c>
      <c r="I146" s="26"/>
    </row>
    <row r="147" ht="27" customHeight="1" spans="1:9">
      <c r="A147" s="8" t="s">
        <v>932</v>
      </c>
      <c r="B147" s="8"/>
      <c r="C147" s="9"/>
      <c r="D147" s="31"/>
      <c r="E147" s="31"/>
      <c r="F147" s="31"/>
      <c r="G147" s="31"/>
      <c r="H147" s="90"/>
      <c r="I147" s="31"/>
    </row>
    <row r="148" ht="27" customHeight="1" spans="1:9">
      <c r="A148" s="11" t="s">
        <v>933</v>
      </c>
      <c r="B148" s="11" t="s">
        <v>934</v>
      </c>
      <c r="C148" s="13" t="s">
        <v>644</v>
      </c>
      <c r="D148" s="14">
        <f>D15/((D115-D119)-D123)</f>
        <v>244.413734848893</v>
      </c>
      <c r="E148" s="15" t="s">
        <v>639</v>
      </c>
      <c r="F148" s="45">
        <f>D131*0.9</f>
        <v>201.906</v>
      </c>
      <c r="G148" s="45">
        <f>D131*1.1</f>
        <v>246.774</v>
      </c>
      <c r="H148" s="19" t="s">
        <v>640</v>
      </c>
      <c r="I148" s="26"/>
    </row>
    <row r="149" ht="27" customHeight="1" spans="1:9">
      <c r="A149" s="11"/>
      <c r="B149" s="11"/>
      <c r="C149" s="13" t="s">
        <v>80</v>
      </c>
      <c r="D149" s="14">
        <f>D16/((D116-D120)-D124)</f>
        <v>293.162396973558</v>
      </c>
      <c r="E149" s="15" t="s">
        <v>639</v>
      </c>
      <c r="F149" s="45">
        <f>D132*0.9</f>
        <v>244.755</v>
      </c>
      <c r="G149" s="45">
        <f>D132*1.1</f>
        <v>299.145</v>
      </c>
      <c r="H149" s="19" t="s">
        <v>640</v>
      </c>
      <c r="I149" s="26"/>
    </row>
    <row r="150" ht="27" customHeight="1" spans="1:9">
      <c r="A150" s="11"/>
      <c r="B150" s="11"/>
      <c r="C150" s="13" t="s">
        <v>729</v>
      </c>
      <c r="D150" s="14">
        <f>D149-D148</f>
        <v>48.7486621246647</v>
      </c>
      <c r="E150" s="15"/>
      <c r="F150" s="16"/>
      <c r="G150" s="16"/>
      <c r="H150" s="17"/>
      <c r="I150" s="11"/>
    </row>
    <row r="151" ht="27" customHeight="1" spans="1:9">
      <c r="A151" s="11" t="s">
        <v>935</v>
      </c>
      <c r="B151" s="11" t="s">
        <v>936</v>
      </c>
      <c r="C151" s="13" t="s">
        <v>644</v>
      </c>
      <c r="D151" s="14">
        <f>IF(D119=0,0,D19/D119)</f>
        <v>100</v>
      </c>
      <c r="E151" s="15" t="s">
        <v>639</v>
      </c>
      <c r="F151" s="20">
        <v>100</v>
      </c>
      <c r="G151" s="20">
        <v>500</v>
      </c>
      <c r="H151" s="19" t="s">
        <v>640</v>
      </c>
      <c r="I151" s="26"/>
    </row>
    <row r="152" ht="27" customHeight="1" spans="1:9">
      <c r="A152" s="11"/>
      <c r="B152" s="11"/>
      <c r="C152" s="13" t="s">
        <v>80</v>
      </c>
      <c r="D152" s="14">
        <f>IF(D120=0,0,D20/D120)</f>
        <v>100</v>
      </c>
      <c r="E152" s="15" t="s">
        <v>639</v>
      </c>
      <c r="F152" s="20">
        <v>100</v>
      </c>
      <c r="G152" s="20">
        <v>500</v>
      </c>
      <c r="H152" s="19" t="s">
        <v>640</v>
      </c>
      <c r="I152" s="26"/>
    </row>
    <row r="153" ht="27" customHeight="1" spans="1:9">
      <c r="A153" s="11" t="s">
        <v>937</v>
      </c>
      <c r="B153" s="11" t="s">
        <v>938</v>
      </c>
      <c r="C153" s="13" t="s">
        <v>644</v>
      </c>
      <c r="D153" s="14">
        <f>IF(D123=0,0,D23/D123)</f>
        <v>1360.81818181818</v>
      </c>
      <c r="E153" s="15" t="s">
        <v>639</v>
      </c>
      <c r="F153" s="20">
        <v>1000</v>
      </c>
      <c r="G153" s="20">
        <v>150000</v>
      </c>
      <c r="H153" s="19" t="s">
        <v>640</v>
      </c>
      <c r="I153" s="26"/>
    </row>
    <row r="154" ht="27" customHeight="1" spans="1:9">
      <c r="A154" s="11"/>
      <c r="B154" s="11"/>
      <c r="C154" s="13" t="s">
        <v>80</v>
      </c>
      <c r="D154" s="14">
        <f>IF(D124=0,0,D24/D124)</f>
        <v>1436.98213333333</v>
      </c>
      <c r="E154" s="15" t="s">
        <v>639</v>
      </c>
      <c r="F154" s="20">
        <v>1000</v>
      </c>
      <c r="G154" s="20">
        <v>150000</v>
      </c>
      <c r="H154" s="19" t="s">
        <v>640</v>
      </c>
      <c r="I154" s="26"/>
    </row>
    <row r="155" ht="27" customHeight="1" spans="1:9">
      <c r="A155" s="11" t="s">
        <v>939</v>
      </c>
      <c r="B155" s="11" t="s">
        <v>940</v>
      </c>
      <c r="C155" s="13" t="s">
        <v>644</v>
      </c>
      <c r="D155" s="14">
        <f>IF(D127=0,0,D31/D127)/12</f>
        <v>112.042777608384</v>
      </c>
      <c r="E155" s="15" t="s">
        <v>639</v>
      </c>
      <c r="F155" s="45">
        <f>IF(D139&lt;=103,93,D139*0.9)</f>
        <v>101.7</v>
      </c>
      <c r="G155" s="45">
        <f>D139*1.1</f>
        <v>124.3</v>
      </c>
      <c r="H155" s="19" t="s">
        <v>640</v>
      </c>
      <c r="I155" s="26"/>
    </row>
    <row r="156" ht="27" customHeight="1" spans="1:9">
      <c r="A156" s="11"/>
      <c r="B156" s="11"/>
      <c r="C156" s="13" t="s">
        <v>80</v>
      </c>
      <c r="D156" s="14">
        <f>IF(D128=0,0,D32/D128)/12</f>
        <v>105.31998789019</v>
      </c>
      <c r="E156" s="15" t="s">
        <v>639</v>
      </c>
      <c r="F156" s="45">
        <f>IF(D140&lt;=103,93,D140*0.9)</f>
        <v>101.7</v>
      </c>
      <c r="G156" s="45">
        <f>D140*1.1</f>
        <v>124.3</v>
      </c>
      <c r="H156" s="19" t="s">
        <v>640</v>
      </c>
      <c r="I156" s="26"/>
    </row>
    <row r="157" ht="27" customHeight="1" spans="1:9">
      <c r="A157" s="11"/>
      <c r="B157" s="11"/>
      <c r="C157" s="13" t="s">
        <v>729</v>
      </c>
      <c r="D157" s="14">
        <f>D156-D155</f>
        <v>-6.72278971819389</v>
      </c>
      <c r="E157" s="15" t="s">
        <v>639</v>
      </c>
      <c r="F157" s="45">
        <v>0</v>
      </c>
      <c r="G157" s="16"/>
      <c r="H157" s="19" t="s">
        <v>864</v>
      </c>
      <c r="I157" s="26" t="s">
        <v>941</v>
      </c>
    </row>
    <row r="158" ht="27" customHeight="1" spans="1:9">
      <c r="A158" s="11" t="s">
        <v>942</v>
      </c>
      <c r="B158" s="11" t="s">
        <v>943</v>
      </c>
      <c r="C158" s="13" t="s">
        <v>644</v>
      </c>
      <c r="D158" s="14">
        <f>IF(D127=0,0,D73/D127)/12</f>
        <v>108.76</v>
      </c>
      <c r="E158" s="15" t="s">
        <v>639</v>
      </c>
      <c r="F158" s="45">
        <f>IF(D139&lt;=103,93,D139*0.9)</f>
        <v>101.7</v>
      </c>
      <c r="G158" s="45">
        <f>D139*1.1</f>
        <v>124.3</v>
      </c>
      <c r="H158" s="19" t="s">
        <v>640</v>
      </c>
      <c r="I158" s="26"/>
    </row>
    <row r="159" ht="27" customHeight="1" spans="1:9">
      <c r="A159" s="11"/>
      <c r="B159" s="11"/>
      <c r="C159" s="13" t="s">
        <v>80</v>
      </c>
      <c r="D159" s="14">
        <f>IF(D128=0,0,D74/D128)/12</f>
        <v>113.11</v>
      </c>
      <c r="E159" s="15" t="s">
        <v>639</v>
      </c>
      <c r="F159" s="45">
        <f>IF(D140&lt;=103,93,D140*0.9)</f>
        <v>101.7</v>
      </c>
      <c r="G159" s="45">
        <f>D140*1.1</f>
        <v>124.3</v>
      </c>
      <c r="H159" s="19" t="s">
        <v>640</v>
      </c>
      <c r="I159" s="26"/>
    </row>
    <row r="160" ht="27" customHeight="1" spans="1:9">
      <c r="A160" s="11"/>
      <c r="B160" s="11"/>
      <c r="C160" s="13" t="s">
        <v>729</v>
      </c>
      <c r="D160" s="14">
        <f>D159-D158</f>
        <v>4.35000000000001</v>
      </c>
      <c r="E160" s="15"/>
      <c r="F160" s="16"/>
      <c r="G160" s="16"/>
      <c r="H160" s="17"/>
      <c r="I160" s="11"/>
    </row>
    <row r="161" ht="27" customHeight="1" spans="1:9">
      <c r="A161" s="11"/>
      <c r="B161" s="11"/>
      <c r="C161" s="13" t="s">
        <v>730</v>
      </c>
      <c r="D161" s="14">
        <f>IF(D158=0,0,D160/D158)</f>
        <v>0.0399963221772711</v>
      </c>
      <c r="E161" s="15" t="s">
        <v>639</v>
      </c>
      <c r="F161" s="18">
        <v>0</v>
      </c>
      <c r="G161" s="18">
        <v>0.15</v>
      </c>
      <c r="H161" s="19" t="s">
        <v>640</v>
      </c>
      <c r="I161" s="26"/>
    </row>
    <row r="162" ht="27" customHeight="1" spans="1:9">
      <c r="A162" s="11" t="s">
        <v>944</v>
      </c>
      <c r="B162" s="11" t="s">
        <v>945</v>
      </c>
      <c r="C162" s="13" t="s">
        <v>644</v>
      </c>
      <c r="D162" s="14">
        <f>IF(D73=0,0,D31*100/D73)</f>
        <v>103.018368525546</v>
      </c>
      <c r="E162" s="15" t="s">
        <v>639</v>
      </c>
      <c r="F162" s="18">
        <v>0.95</v>
      </c>
      <c r="G162" s="18">
        <v>1.05</v>
      </c>
      <c r="H162" s="19" t="s">
        <v>640</v>
      </c>
      <c r="I162" s="26"/>
    </row>
    <row r="163" ht="27" customHeight="1" spans="1:9">
      <c r="A163" s="51"/>
      <c r="B163" s="51"/>
      <c r="C163" s="53" t="s">
        <v>80</v>
      </c>
      <c r="D163" s="14">
        <f>IF(D74=0,0,D32*100/D74)</f>
        <v>93.1128882417027</v>
      </c>
      <c r="E163" s="15" t="s">
        <v>639</v>
      </c>
      <c r="F163" s="18">
        <v>0.95</v>
      </c>
      <c r="G163" s="18">
        <v>1.05</v>
      </c>
      <c r="H163" s="19" t="s">
        <v>864</v>
      </c>
      <c r="I163" s="26" t="s">
        <v>946</v>
      </c>
    </row>
    <row r="164" ht="27" customHeight="1" spans="1:9">
      <c r="A164" s="111" t="s">
        <v>947</v>
      </c>
      <c r="B164" s="112" t="s">
        <v>948</v>
      </c>
      <c r="C164" s="113" t="s">
        <v>644</v>
      </c>
      <c r="D164" s="14">
        <f>IF(D115=0,0,D35/D115)</f>
        <v>38.8052996137909</v>
      </c>
      <c r="E164" s="15" t="s">
        <v>639</v>
      </c>
      <c r="F164" s="45">
        <v>30</v>
      </c>
      <c r="G164" s="45">
        <v>500</v>
      </c>
      <c r="H164" s="19" t="s">
        <v>640</v>
      </c>
      <c r="I164" s="26"/>
    </row>
    <row r="165" ht="27" customHeight="1" spans="1:9">
      <c r="A165" s="111"/>
      <c r="B165" s="112"/>
      <c r="C165" s="113" t="s">
        <v>80</v>
      </c>
      <c r="D165" s="14">
        <f>IF(D116=0,0,D36/D116)</f>
        <v>40.8</v>
      </c>
      <c r="E165" s="15" t="s">
        <v>639</v>
      </c>
      <c r="F165" s="45">
        <v>30</v>
      </c>
      <c r="G165" s="45">
        <v>500</v>
      </c>
      <c r="H165" s="62" t="s">
        <v>640</v>
      </c>
      <c r="I165" s="73"/>
    </row>
    <row r="166" ht="27" customHeight="1" spans="1:9">
      <c r="A166" s="111"/>
      <c r="B166" s="112"/>
      <c r="C166" s="113" t="s">
        <v>729</v>
      </c>
      <c r="D166" s="14">
        <f>D165-D164</f>
        <v>1.99470038620911</v>
      </c>
      <c r="E166" s="15"/>
      <c r="F166" s="15"/>
      <c r="G166" s="114"/>
      <c r="H166" s="115"/>
      <c r="I166" s="117"/>
    </row>
    <row r="167" ht="27" customHeight="1" spans="1:9">
      <c r="A167" s="111"/>
      <c r="B167" s="112"/>
      <c r="C167" s="113" t="s">
        <v>949</v>
      </c>
      <c r="D167" s="63">
        <f>IF(D164=0,0,D166*100/D164)</f>
        <v>5.14027827657906</v>
      </c>
      <c r="E167" s="64" t="s">
        <v>639</v>
      </c>
      <c r="F167" s="116" t="s">
        <v>706</v>
      </c>
      <c r="G167" s="116" t="s">
        <v>950</v>
      </c>
      <c r="H167" s="19" t="s">
        <v>640</v>
      </c>
      <c r="I167" s="26"/>
    </row>
  </sheetData>
  <mergeCells count="96">
    <mergeCell ref="A1:I1"/>
    <mergeCell ref="F4:G4"/>
    <mergeCell ref="A6:I6"/>
    <mergeCell ref="A68:I68"/>
    <mergeCell ref="A93:I93"/>
    <mergeCell ref="A114:I114"/>
    <mergeCell ref="A147:I147"/>
    <mergeCell ref="A4:A5"/>
    <mergeCell ref="A7:A10"/>
    <mergeCell ref="A11:A14"/>
    <mergeCell ref="A15:A18"/>
    <mergeCell ref="A19:A22"/>
    <mergeCell ref="A23:A26"/>
    <mergeCell ref="A27:A30"/>
    <mergeCell ref="A31:A34"/>
    <mergeCell ref="A35:A38"/>
    <mergeCell ref="A39:A42"/>
    <mergeCell ref="A43:A48"/>
    <mergeCell ref="A49:A52"/>
    <mergeCell ref="A53:A56"/>
    <mergeCell ref="A57:A59"/>
    <mergeCell ref="A60:A63"/>
    <mergeCell ref="A64:A67"/>
    <mergeCell ref="A69:A72"/>
    <mergeCell ref="A73:A76"/>
    <mergeCell ref="A77:A80"/>
    <mergeCell ref="A81:A84"/>
    <mergeCell ref="A85:A88"/>
    <mergeCell ref="A89:A92"/>
    <mergeCell ref="A94:A97"/>
    <mergeCell ref="A98:A101"/>
    <mergeCell ref="A102:A105"/>
    <mergeCell ref="A106:A109"/>
    <mergeCell ref="A110:A113"/>
    <mergeCell ref="A115:A118"/>
    <mergeCell ref="A119:A122"/>
    <mergeCell ref="A123:A126"/>
    <mergeCell ref="A127:A130"/>
    <mergeCell ref="A131:A134"/>
    <mergeCell ref="A135:A138"/>
    <mergeCell ref="A139:A142"/>
    <mergeCell ref="A143:A146"/>
    <mergeCell ref="A148:A150"/>
    <mergeCell ref="A151:A152"/>
    <mergeCell ref="A153:A154"/>
    <mergeCell ref="A155:A157"/>
    <mergeCell ref="A158:A161"/>
    <mergeCell ref="A162:A163"/>
    <mergeCell ref="A164:A167"/>
    <mergeCell ref="B4:B5"/>
    <mergeCell ref="B7:B10"/>
    <mergeCell ref="B11:B14"/>
    <mergeCell ref="B15:B18"/>
    <mergeCell ref="B19:B22"/>
    <mergeCell ref="B23:B26"/>
    <mergeCell ref="B27:B30"/>
    <mergeCell ref="B31:B34"/>
    <mergeCell ref="B35:B38"/>
    <mergeCell ref="B39:B42"/>
    <mergeCell ref="B43:B48"/>
    <mergeCell ref="B49:B52"/>
    <mergeCell ref="B53:B56"/>
    <mergeCell ref="B57:B59"/>
    <mergeCell ref="B60:B63"/>
    <mergeCell ref="B64:B67"/>
    <mergeCell ref="B69:B72"/>
    <mergeCell ref="B73:B76"/>
    <mergeCell ref="B77:B80"/>
    <mergeCell ref="B81:B84"/>
    <mergeCell ref="B85:B88"/>
    <mergeCell ref="B89:B92"/>
    <mergeCell ref="B94:B97"/>
    <mergeCell ref="B98:B101"/>
    <mergeCell ref="B102:B105"/>
    <mergeCell ref="B106:B109"/>
    <mergeCell ref="B110:B113"/>
    <mergeCell ref="B115:B118"/>
    <mergeCell ref="B119:B122"/>
    <mergeCell ref="B123:B126"/>
    <mergeCell ref="B127:B130"/>
    <mergeCell ref="B131:B134"/>
    <mergeCell ref="B135:B138"/>
    <mergeCell ref="B139:B142"/>
    <mergeCell ref="B143:B146"/>
    <mergeCell ref="B148:B150"/>
    <mergeCell ref="B151:B152"/>
    <mergeCell ref="B153:B154"/>
    <mergeCell ref="B155:B157"/>
    <mergeCell ref="B158:B161"/>
    <mergeCell ref="B162:B163"/>
    <mergeCell ref="B164:B167"/>
    <mergeCell ref="C4:C5"/>
    <mergeCell ref="D4:D5"/>
    <mergeCell ref="E4:E5"/>
    <mergeCell ref="H4:H5"/>
    <mergeCell ref="I4:I5"/>
  </mergeCells>
  <pageMargins left="1.18055555555556" right="1.18055555555556" top="1.18055555555556" bottom="1.18055555555556" header="0.511805555555556" footer="0.511805555555556"/>
  <pageSetup paperSize="9" orientation="portrait" errors="blank"/>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85"/>
  <sheetViews>
    <sheetView workbookViewId="0">
      <selection activeCell="A1" sqref="A1"/>
    </sheetView>
  </sheetViews>
  <sheetFormatPr defaultColWidth="8" defaultRowHeight="15"/>
  <cols>
    <col min="1" max="1" width="31.9809523809524" style="1"/>
    <col min="2" max="2" width="20.7904761904762" style="1"/>
    <col min="3" max="3" width="23.952380952381" style="1"/>
    <col min="4" max="4" width="24.952380952381" style="1"/>
    <col min="5" max="5" width="5.73333333333333" style="1"/>
    <col min="6" max="6" width="7.45714285714286" style="1"/>
    <col min="7" max="7" width="8.74285714285714" style="1"/>
    <col min="8" max="8" width="6.73333333333333" style="1"/>
    <col min="9" max="9" width="52.0571428571429" style="1"/>
  </cols>
  <sheetData>
    <row r="1" ht="30.75" customHeight="1" spans="1:9">
      <c r="A1" s="32" t="s">
        <v>951</v>
      </c>
      <c r="B1" s="32"/>
      <c r="C1" s="32"/>
      <c r="D1" s="32"/>
      <c r="E1" s="32"/>
      <c r="F1" s="32"/>
      <c r="G1" s="32"/>
      <c r="H1" s="82"/>
      <c r="I1" s="32"/>
    </row>
    <row r="2" ht="11.25" customHeight="1" spans="1:9">
      <c r="A2" s="33" t="s">
        <v>952</v>
      </c>
      <c r="B2" s="33"/>
      <c r="C2" s="33"/>
      <c r="D2" s="33"/>
      <c r="E2" s="33"/>
      <c r="F2" s="33"/>
      <c r="G2" s="33"/>
      <c r="H2" s="82"/>
      <c r="I2" s="33"/>
    </row>
    <row r="3" ht="12.75" customHeight="1" spans="1:9">
      <c r="A3" s="4"/>
      <c r="B3" s="4"/>
      <c r="C3" s="34"/>
      <c r="D3" s="34"/>
      <c r="E3" s="34"/>
      <c r="F3" s="34"/>
      <c r="G3" s="34"/>
      <c r="H3" s="83"/>
      <c r="I3" s="34" t="s">
        <v>623</v>
      </c>
    </row>
    <row r="4" ht="22.5" customHeight="1" spans="1:9">
      <c r="A4" s="6" t="s">
        <v>338</v>
      </c>
      <c r="B4" s="35" t="s">
        <v>624</v>
      </c>
      <c r="C4" s="6" t="s">
        <v>625</v>
      </c>
      <c r="D4" s="6" t="s">
        <v>626</v>
      </c>
      <c r="E4" s="7" t="s">
        <v>627</v>
      </c>
      <c r="F4" s="6" t="s">
        <v>628</v>
      </c>
      <c r="G4" s="6"/>
      <c r="H4" s="7" t="s">
        <v>629</v>
      </c>
      <c r="I4" s="6" t="s">
        <v>630</v>
      </c>
    </row>
    <row r="5" ht="22.5" customHeight="1" spans="1:9">
      <c r="A5" s="6"/>
      <c r="B5" s="36"/>
      <c r="C5" s="6"/>
      <c r="D5" s="6"/>
      <c r="E5" s="6"/>
      <c r="F5" s="6" t="s">
        <v>631</v>
      </c>
      <c r="G5" s="6" t="s">
        <v>632</v>
      </c>
      <c r="H5" s="6"/>
      <c r="I5" s="6"/>
    </row>
    <row r="6" ht="22.5" customHeight="1" spans="1:9">
      <c r="A6" s="9" t="s">
        <v>633</v>
      </c>
      <c r="B6" s="9"/>
      <c r="C6" s="9"/>
      <c r="D6" s="9"/>
      <c r="E6" s="9"/>
      <c r="F6" s="9"/>
      <c r="G6" s="9"/>
      <c r="H6" s="87"/>
      <c r="I6" s="9"/>
    </row>
    <row r="7" ht="22.5" customHeight="1" spans="1:9">
      <c r="A7" s="13" t="s">
        <v>859</v>
      </c>
      <c r="B7" s="27" t="s">
        <v>635</v>
      </c>
      <c r="C7" s="13" t="s">
        <v>636</v>
      </c>
      <c r="D7" s="14">
        <v>11401564.92</v>
      </c>
      <c r="E7" s="38"/>
      <c r="F7" s="16"/>
      <c r="G7" s="16"/>
      <c r="H7" s="17"/>
      <c r="I7" s="26"/>
    </row>
    <row r="8" ht="22.5" customHeight="1" spans="1:9">
      <c r="A8" s="13"/>
      <c r="B8" s="28"/>
      <c r="C8" s="13" t="s">
        <v>637</v>
      </c>
      <c r="D8" s="14">
        <v>11401564.92</v>
      </c>
      <c r="E8" s="15"/>
      <c r="F8" s="16"/>
      <c r="G8" s="16"/>
      <c r="H8" s="17"/>
      <c r="I8" s="26"/>
    </row>
    <row r="9" ht="22.5" customHeight="1" spans="1:9">
      <c r="A9" s="13"/>
      <c r="B9" s="29"/>
      <c r="C9" s="13" t="s">
        <v>638</v>
      </c>
      <c r="D9" s="14">
        <f>D8-D7</f>
        <v>0</v>
      </c>
      <c r="E9" s="15" t="s">
        <v>639</v>
      </c>
      <c r="F9" s="20">
        <v>0</v>
      </c>
      <c r="G9" s="20">
        <v>0</v>
      </c>
      <c r="H9" s="19" t="s">
        <v>640</v>
      </c>
      <c r="I9" s="26"/>
    </row>
    <row r="10" ht="22.5" customHeight="1" spans="1:9">
      <c r="A10" s="13" t="s">
        <v>642</v>
      </c>
      <c r="B10" s="27" t="s">
        <v>643</v>
      </c>
      <c r="C10" s="13" t="s">
        <v>644</v>
      </c>
      <c r="D10" s="14">
        <v>57890000</v>
      </c>
      <c r="E10" s="15"/>
      <c r="F10" s="16"/>
      <c r="G10" s="16"/>
      <c r="H10" s="30"/>
      <c r="I10" s="26"/>
    </row>
    <row r="11" ht="22.5" customHeight="1" spans="1:9">
      <c r="A11" s="13"/>
      <c r="B11" s="28"/>
      <c r="C11" s="13" t="s">
        <v>645</v>
      </c>
      <c r="D11" s="21">
        <v>57890000</v>
      </c>
      <c r="E11" s="15"/>
      <c r="F11" s="16"/>
      <c r="G11" s="16"/>
      <c r="H11" s="30"/>
      <c r="I11" s="26"/>
    </row>
    <row r="12" ht="22.5" customHeight="1" spans="1:9">
      <c r="A12" s="13"/>
      <c r="B12" s="29"/>
      <c r="C12" s="13" t="s">
        <v>638</v>
      </c>
      <c r="D12" s="14">
        <f>D11-D10</f>
        <v>0</v>
      </c>
      <c r="E12" s="15" t="s">
        <v>639</v>
      </c>
      <c r="F12" s="20">
        <v>0</v>
      </c>
      <c r="G12" s="20">
        <v>0</v>
      </c>
      <c r="H12" s="19" t="s">
        <v>640</v>
      </c>
      <c r="I12" s="26"/>
    </row>
    <row r="13" ht="22.5" customHeight="1" spans="1:9">
      <c r="A13" s="9" t="s">
        <v>659</v>
      </c>
      <c r="B13" s="9"/>
      <c r="C13" s="9"/>
      <c r="D13" s="9"/>
      <c r="E13" s="9"/>
      <c r="F13" s="9"/>
      <c r="G13" s="9"/>
      <c r="H13" s="87"/>
      <c r="I13" s="9"/>
    </row>
    <row r="14" ht="22.5" customHeight="1" spans="1:9">
      <c r="A14" s="13" t="s">
        <v>660</v>
      </c>
      <c r="B14" s="39" t="s">
        <v>732</v>
      </c>
      <c r="C14" s="13" t="s">
        <v>662</v>
      </c>
      <c r="D14" s="14">
        <v>622973563</v>
      </c>
      <c r="E14" s="15"/>
      <c r="F14" s="16"/>
      <c r="G14" s="16"/>
      <c r="H14" s="17"/>
      <c r="I14" s="26"/>
    </row>
    <row r="15" ht="22.5" customHeight="1" spans="1:9">
      <c r="A15" s="13"/>
      <c r="B15" s="40"/>
      <c r="C15" s="13" t="s">
        <v>644</v>
      </c>
      <c r="D15" s="14">
        <v>471945550.76</v>
      </c>
      <c r="E15" s="15"/>
      <c r="F15" s="16"/>
      <c r="G15" s="16"/>
      <c r="H15" s="17"/>
      <c r="I15" s="26"/>
    </row>
    <row r="16" ht="22.5" customHeight="1" spans="1:9">
      <c r="A16" s="13"/>
      <c r="B16" s="41"/>
      <c r="C16" s="13" t="s">
        <v>663</v>
      </c>
      <c r="D16" s="14">
        <f>IF(D14=0,0,D15/D14)*100</f>
        <v>75.7569147055443</v>
      </c>
      <c r="E16" s="15" t="s">
        <v>639</v>
      </c>
      <c r="F16" s="16" t="s">
        <v>664</v>
      </c>
      <c r="G16" s="16" t="s">
        <v>665</v>
      </c>
      <c r="H16" s="19" t="s">
        <v>864</v>
      </c>
      <c r="I16" s="26" t="s">
        <v>953</v>
      </c>
    </row>
    <row r="17" ht="22.5" customHeight="1" spans="1:9">
      <c r="A17" s="13" t="s">
        <v>667</v>
      </c>
      <c r="B17" s="39" t="s">
        <v>732</v>
      </c>
      <c r="C17" s="13" t="s">
        <v>662</v>
      </c>
      <c r="D17" s="14">
        <v>127195200</v>
      </c>
      <c r="E17" s="15"/>
      <c r="F17" s="16"/>
      <c r="G17" s="16"/>
      <c r="H17" s="17"/>
      <c r="I17" s="26"/>
    </row>
    <row r="18" ht="22.5" customHeight="1" spans="1:9">
      <c r="A18" s="13"/>
      <c r="B18" s="40"/>
      <c r="C18" s="13" t="s">
        <v>644</v>
      </c>
      <c r="D18" s="14">
        <v>126340000</v>
      </c>
      <c r="E18" s="15"/>
      <c r="F18" s="16"/>
      <c r="G18" s="16"/>
      <c r="H18" s="17"/>
      <c r="I18" s="26"/>
    </row>
    <row r="19" ht="22.5" customHeight="1" spans="1:9">
      <c r="A19" s="13"/>
      <c r="B19" s="41"/>
      <c r="C19" s="13" t="s">
        <v>663</v>
      </c>
      <c r="D19" s="14">
        <f>IF(D17=0,0,D18/D17)*100</f>
        <v>99.3276475841856</v>
      </c>
      <c r="E19" s="15" t="s">
        <v>639</v>
      </c>
      <c r="F19" s="16" t="s">
        <v>664</v>
      </c>
      <c r="G19" s="16" t="s">
        <v>665</v>
      </c>
      <c r="H19" s="19" t="s">
        <v>640</v>
      </c>
      <c r="I19" s="26"/>
    </row>
    <row r="20" ht="22.5" customHeight="1" spans="1:9">
      <c r="A20" s="13" t="s">
        <v>668</v>
      </c>
      <c r="B20" s="39" t="s">
        <v>732</v>
      </c>
      <c r="C20" s="13" t="s">
        <v>662</v>
      </c>
      <c r="D20" s="14">
        <v>617598505.04</v>
      </c>
      <c r="E20" s="15"/>
      <c r="F20" s="16"/>
      <c r="G20" s="16"/>
      <c r="H20" s="17"/>
      <c r="I20" s="26"/>
    </row>
    <row r="21" ht="22.5" customHeight="1" spans="1:9">
      <c r="A21" s="13"/>
      <c r="B21" s="40"/>
      <c r="C21" s="13" t="s">
        <v>644</v>
      </c>
      <c r="D21" s="14">
        <v>613795805.28</v>
      </c>
      <c r="E21" s="15"/>
      <c r="F21" s="16"/>
      <c r="G21" s="16"/>
      <c r="H21" s="17"/>
      <c r="I21" s="26"/>
    </row>
    <row r="22" ht="22.5" customHeight="1" spans="1:9">
      <c r="A22" s="13"/>
      <c r="B22" s="41"/>
      <c r="C22" s="13" t="s">
        <v>663</v>
      </c>
      <c r="D22" s="14">
        <f>IF(D20=0,0,D21/D20)*100</f>
        <v>99.384276398183</v>
      </c>
      <c r="E22" s="15" t="s">
        <v>639</v>
      </c>
      <c r="F22" s="16" t="s">
        <v>664</v>
      </c>
      <c r="G22" s="16" t="s">
        <v>665</v>
      </c>
      <c r="H22" s="19" t="s">
        <v>640</v>
      </c>
      <c r="I22" s="26"/>
    </row>
    <row r="23" ht="22.5" customHeight="1" spans="1:9">
      <c r="A23" s="9" t="s">
        <v>670</v>
      </c>
      <c r="B23" s="9"/>
      <c r="C23" s="9"/>
      <c r="D23" s="9"/>
      <c r="E23" s="9"/>
      <c r="F23" s="9"/>
      <c r="G23" s="9"/>
      <c r="H23" s="87"/>
      <c r="I23" s="9"/>
    </row>
    <row r="24" ht="22.5" customHeight="1" spans="1:9">
      <c r="A24" s="13" t="s">
        <v>671</v>
      </c>
      <c r="B24" s="39" t="s">
        <v>732</v>
      </c>
      <c r="C24" s="13" t="s">
        <v>672</v>
      </c>
      <c r="D24" s="14">
        <v>407651446.83</v>
      </c>
      <c r="E24" s="15"/>
      <c r="F24" s="16"/>
      <c r="G24" s="16"/>
      <c r="H24" s="17"/>
      <c r="I24" s="26"/>
    </row>
    <row r="25" ht="22.5" customHeight="1" spans="1:9">
      <c r="A25" s="13"/>
      <c r="B25" s="40"/>
      <c r="C25" s="13" t="s">
        <v>644</v>
      </c>
      <c r="D25" s="14">
        <v>471945550.76</v>
      </c>
      <c r="E25" s="15"/>
      <c r="F25" s="16"/>
      <c r="G25" s="16"/>
      <c r="H25" s="17"/>
      <c r="I25" s="26"/>
    </row>
    <row r="26" ht="22.5" customHeight="1" spans="1:9">
      <c r="A26" s="13"/>
      <c r="B26" s="41"/>
      <c r="C26" s="13" t="s">
        <v>673</v>
      </c>
      <c r="D26" s="14">
        <f>IF(D25=0,0,D24/D25)*100</f>
        <v>86.3767962582837</v>
      </c>
      <c r="E26" s="15" t="s">
        <v>639</v>
      </c>
      <c r="F26" s="16" t="s">
        <v>674</v>
      </c>
      <c r="G26" s="18">
        <v>0.8</v>
      </c>
      <c r="H26" s="19" t="s">
        <v>864</v>
      </c>
      <c r="I26" s="26" t="s">
        <v>954</v>
      </c>
    </row>
    <row r="27" ht="22.5" customHeight="1" spans="1:9">
      <c r="A27" s="13" t="s">
        <v>676</v>
      </c>
      <c r="B27" s="39" t="s">
        <v>732</v>
      </c>
      <c r="C27" s="13" t="s">
        <v>672</v>
      </c>
      <c r="D27" s="14">
        <v>105200000</v>
      </c>
      <c r="E27" s="15"/>
      <c r="F27" s="16"/>
      <c r="G27" s="16"/>
      <c r="H27" s="17"/>
      <c r="I27" s="26"/>
    </row>
    <row r="28" ht="22.5" customHeight="1" spans="1:9">
      <c r="A28" s="13"/>
      <c r="B28" s="40"/>
      <c r="C28" s="13" t="s">
        <v>343</v>
      </c>
      <c r="D28" s="14">
        <v>126340000</v>
      </c>
      <c r="E28" s="15"/>
      <c r="F28" s="16"/>
      <c r="G28" s="16"/>
      <c r="H28" s="17"/>
      <c r="I28" s="26"/>
    </row>
    <row r="29" ht="22.5" customHeight="1" spans="1:9">
      <c r="A29" s="13"/>
      <c r="B29" s="41"/>
      <c r="C29" s="13" t="s">
        <v>673</v>
      </c>
      <c r="D29" s="14">
        <f>IF(D28=0,0,D27/D28)*100</f>
        <v>83.2673737533639</v>
      </c>
      <c r="E29" s="15" t="s">
        <v>639</v>
      </c>
      <c r="F29" s="18">
        <v>0.75</v>
      </c>
      <c r="G29" s="18">
        <v>1</v>
      </c>
      <c r="H29" s="19" t="s">
        <v>640</v>
      </c>
      <c r="I29" s="26"/>
    </row>
    <row r="30" ht="22.5" customHeight="1" spans="1:9">
      <c r="A30" s="13" t="s">
        <v>679</v>
      </c>
      <c r="B30" s="39" t="s">
        <v>732</v>
      </c>
      <c r="C30" s="13" t="s">
        <v>672</v>
      </c>
      <c r="D30" s="14">
        <v>425638580.13</v>
      </c>
      <c r="E30" s="15"/>
      <c r="F30" s="16"/>
      <c r="G30" s="16"/>
      <c r="H30" s="17"/>
      <c r="I30" s="26"/>
    </row>
    <row r="31" ht="22.5" customHeight="1" spans="1:9">
      <c r="A31" s="13"/>
      <c r="B31" s="40"/>
      <c r="C31" s="13" t="s">
        <v>644</v>
      </c>
      <c r="D31" s="14">
        <v>613795805.28</v>
      </c>
      <c r="E31" s="15"/>
      <c r="F31" s="16"/>
      <c r="G31" s="16"/>
      <c r="H31" s="17"/>
      <c r="I31" s="26"/>
    </row>
    <row r="32" ht="22.5" customHeight="1" spans="1:9">
      <c r="A32" s="13"/>
      <c r="B32" s="41"/>
      <c r="C32" s="13" t="s">
        <v>673</v>
      </c>
      <c r="D32" s="14">
        <f>IF(D31=0,0,D30/D31)*100</f>
        <v>69.3453061211184</v>
      </c>
      <c r="E32" s="15" t="s">
        <v>639</v>
      </c>
      <c r="F32" s="16" t="s">
        <v>674</v>
      </c>
      <c r="G32" s="16" t="s">
        <v>680</v>
      </c>
      <c r="H32" s="19" t="s">
        <v>640</v>
      </c>
      <c r="I32" s="26"/>
    </row>
    <row r="33" ht="22.5" customHeight="1" spans="1:9">
      <c r="A33" s="13" t="s">
        <v>682</v>
      </c>
      <c r="B33" s="39" t="s">
        <v>732</v>
      </c>
      <c r="C33" s="13" t="s">
        <v>672</v>
      </c>
      <c r="D33" s="14">
        <v>28076</v>
      </c>
      <c r="E33" s="15"/>
      <c r="F33" s="16"/>
      <c r="G33" s="16"/>
      <c r="H33" s="17"/>
      <c r="I33" s="26"/>
    </row>
    <row r="34" ht="22.5" customHeight="1" spans="1:9">
      <c r="A34" s="13"/>
      <c r="B34" s="40"/>
      <c r="C34" s="13" t="s">
        <v>644</v>
      </c>
      <c r="D34" s="14">
        <v>27030</v>
      </c>
      <c r="E34" s="15"/>
      <c r="F34" s="16"/>
      <c r="G34" s="16"/>
      <c r="H34" s="17"/>
      <c r="I34" s="26"/>
    </row>
    <row r="35" ht="22.5" customHeight="1" spans="1:9">
      <c r="A35" s="13"/>
      <c r="B35" s="41"/>
      <c r="C35" s="13" t="s">
        <v>673</v>
      </c>
      <c r="D35" s="14">
        <f>IF(D34=0,0,D33/D34)*100</f>
        <v>103.869774324824</v>
      </c>
      <c r="E35" s="15" t="s">
        <v>639</v>
      </c>
      <c r="F35" s="16" t="s">
        <v>683</v>
      </c>
      <c r="G35" s="16" t="s">
        <v>665</v>
      </c>
      <c r="H35" s="19" t="s">
        <v>640</v>
      </c>
      <c r="I35" s="26"/>
    </row>
    <row r="36" ht="22.5" customHeight="1" spans="1:9">
      <c r="A36" s="13" t="s">
        <v>684</v>
      </c>
      <c r="B36" s="39" t="s">
        <v>732</v>
      </c>
      <c r="C36" s="13" t="s">
        <v>672</v>
      </c>
      <c r="D36" s="14">
        <v>17954</v>
      </c>
      <c r="E36" s="15"/>
      <c r="F36" s="16"/>
      <c r="G36" s="16"/>
      <c r="H36" s="17"/>
      <c r="I36" s="26"/>
    </row>
    <row r="37" ht="22.5" customHeight="1" spans="1:9">
      <c r="A37" s="13"/>
      <c r="B37" s="40"/>
      <c r="C37" s="13" t="s">
        <v>644</v>
      </c>
      <c r="D37" s="14">
        <v>16616</v>
      </c>
      <c r="E37" s="15"/>
      <c r="F37" s="16"/>
      <c r="G37" s="16"/>
      <c r="H37" s="17"/>
      <c r="I37" s="26"/>
    </row>
    <row r="38" ht="22.5" customHeight="1" spans="1:9">
      <c r="A38" s="13"/>
      <c r="B38" s="41"/>
      <c r="C38" s="13" t="s">
        <v>673</v>
      </c>
      <c r="D38" s="14">
        <f>IF(D37=0,0,D36/D37)*100</f>
        <v>108.052479537795</v>
      </c>
      <c r="E38" s="15" t="s">
        <v>639</v>
      </c>
      <c r="F38" s="16" t="s">
        <v>683</v>
      </c>
      <c r="G38" s="16" t="s">
        <v>665</v>
      </c>
      <c r="H38" s="19" t="s">
        <v>864</v>
      </c>
      <c r="I38" s="26" t="s">
        <v>955</v>
      </c>
    </row>
    <row r="39" ht="22.5" customHeight="1" spans="1:9">
      <c r="A39" s="13" t="s">
        <v>956</v>
      </c>
      <c r="B39" s="39" t="s">
        <v>732</v>
      </c>
      <c r="C39" s="13" t="s">
        <v>672</v>
      </c>
      <c r="D39" s="14">
        <v>10122</v>
      </c>
      <c r="E39" s="15"/>
      <c r="F39" s="16"/>
      <c r="G39" s="16"/>
      <c r="H39" s="17"/>
      <c r="I39" s="26"/>
    </row>
    <row r="40" ht="22.5" customHeight="1" spans="1:9">
      <c r="A40" s="13"/>
      <c r="B40" s="40"/>
      <c r="C40" s="13" t="s">
        <v>644</v>
      </c>
      <c r="D40" s="14">
        <v>10414</v>
      </c>
      <c r="E40" s="15"/>
      <c r="F40" s="16"/>
      <c r="G40" s="16"/>
      <c r="H40" s="17"/>
      <c r="I40" s="26"/>
    </row>
    <row r="41" ht="22.5" customHeight="1" spans="1:9">
      <c r="A41" s="13"/>
      <c r="B41" s="41"/>
      <c r="C41" s="13" t="s">
        <v>673</v>
      </c>
      <c r="D41" s="14">
        <f>IF(D40=0,0,D39/D40)*100</f>
        <v>97.1960821970425</v>
      </c>
      <c r="E41" s="15" t="s">
        <v>639</v>
      </c>
      <c r="F41" s="16" t="s">
        <v>683</v>
      </c>
      <c r="G41" s="16" t="s">
        <v>665</v>
      </c>
      <c r="H41" s="19" t="s">
        <v>640</v>
      </c>
      <c r="I41" s="26"/>
    </row>
    <row r="42" ht="22.5" customHeight="1" spans="1:9">
      <c r="A42" s="13" t="s">
        <v>690</v>
      </c>
      <c r="B42" s="39" t="s">
        <v>732</v>
      </c>
      <c r="C42" s="13" t="s">
        <v>672</v>
      </c>
      <c r="D42" s="14">
        <v>17590</v>
      </c>
      <c r="E42" s="15"/>
      <c r="F42" s="16"/>
      <c r="G42" s="16"/>
      <c r="H42" s="17"/>
      <c r="I42" s="26"/>
    </row>
    <row r="43" ht="22.5" customHeight="1" spans="1:9">
      <c r="A43" s="13"/>
      <c r="B43" s="40"/>
      <c r="C43" s="13" t="s">
        <v>644</v>
      </c>
      <c r="D43" s="14">
        <v>16616</v>
      </c>
      <c r="E43" s="15"/>
      <c r="F43" s="16"/>
      <c r="G43" s="16"/>
      <c r="H43" s="17"/>
      <c r="I43" s="26"/>
    </row>
    <row r="44" ht="22.5" customHeight="1" spans="1:9">
      <c r="A44" s="13"/>
      <c r="B44" s="41"/>
      <c r="C44" s="13" t="s">
        <v>673</v>
      </c>
      <c r="D44" s="14">
        <f>IF(D43=0,0,D42/D43)*100</f>
        <v>105.861819932595</v>
      </c>
      <c r="E44" s="15" t="s">
        <v>639</v>
      </c>
      <c r="F44" s="16" t="s">
        <v>683</v>
      </c>
      <c r="G44" s="16" t="s">
        <v>665</v>
      </c>
      <c r="H44" s="19" t="s">
        <v>864</v>
      </c>
      <c r="I44" s="26" t="s">
        <v>957</v>
      </c>
    </row>
    <row r="45" ht="22.5" customHeight="1" spans="1:9">
      <c r="A45" s="13" t="s">
        <v>692</v>
      </c>
      <c r="B45" s="39" t="s">
        <v>732</v>
      </c>
      <c r="C45" s="13" t="s">
        <v>672</v>
      </c>
      <c r="D45" s="14">
        <v>939920000</v>
      </c>
      <c r="E45" s="15"/>
      <c r="F45" s="16"/>
      <c r="G45" s="16"/>
      <c r="H45" s="17"/>
      <c r="I45" s="26"/>
    </row>
    <row r="46" ht="22.5" customHeight="1" spans="1:9">
      <c r="A46" s="13"/>
      <c r="B46" s="40"/>
      <c r="C46" s="13" t="s">
        <v>644</v>
      </c>
      <c r="D46" s="14">
        <v>1165030000</v>
      </c>
      <c r="E46" s="15"/>
      <c r="F46" s="16"/>
      <c r="G46" s="16"/>
      <c r="H46" s="92"/>
      <c r="I46" s="26"/>
    </row>
    <row r="47" ht="22.5" customHeight="1" spans="1:9">
      <c r="A47" s="13"/>
      <c r="B47" s="41"/>
      <c r="C47" s="13" t="s">
        <v>673</v>
      </c>
      <c r="D47" s="14">
        <f>IF(D46=0,0,D45/D46)*100</f>
        <v>80.6777507875334</v>
      </c>
      <c r="E47" s="15" t="s">
        <v>639</v>
      </c>
      <c r="F47" s="16" t="s">
        <v>674</v>
      </c>
      <c r="G47" s="16" t="s">
        <v>680</v>
      </c>
      <c r="H47" s="19" t="s">
        <v>864</v>
      </c>
      <c r="I47" s="26" t="s">
        <v>958</v>
      </c>
    </row>
    <row r="48" ht="22.5" customHeight="1" spans="1:9">
      <c r="A48" s="13" t="s">
        <v>693</v>
      </c>
      <c r="B48" s="39" t="s">
        <v>732</v>
      </c>
      <c r="C48" s="13" t="s">
        <v>672</v>
      </c>
      <c r="D48" s="14">
        <v>939920000</v>
      </c>
      <c r="E48" s="15"/>
      <c r="F48" s="16"/>
      <c r="G48" s="16"/>
      <c r="H48" s="17"/>
      <c r="I48" s="26"/>
    </row>
    <row r="49" ht="22.5" customHeight="1" spans="1:9">
      <c r="A49" s="13"/>
      <c r="B49" s="40"/>
      <c r="C49" s="13" t="s">
        <v>644</v>
      </c>
      <c r="D49" s="14">
        <v>1165030000</v>
      </c>
      <c r="E49" s="15"/>
      <c r="F49" s="16"/>
      <c r="G49" s="16"/>
      <c r="H49" s="17"/>
      <c r="I49" s="26"/>
    </row>
    <row r="50" ht="22.5" customHeight="1" spans="1:9">
      <c r="A50" s="13"/>
      <c r="B50" s="41"/>
      <c r="C50" s="13" t="s">
        <v>673</v>
      </c>
      <c r="D50" s="14">
        <f>IF(D49=0,0,D48/D49)*100</f>
        <v>80.6777507875334</v>
      </c>
      <c r="E50" s="15" t="s">
        <v>639</v>
      </c>
      <c r="F50" s="16" t="s">
        <v>674</v>
      </c>
      <c r="G50" s="16" t="s">
        <v>680</v>
      </c>
      <c r="H50" s="19" t="s">
        <v>864</v>
      </c>
      <c r="I50" s="26" t="s">
        <v>958</v>
      </c>
    </row>
    <row r="51" ht="22.5" customHeight="1" spans="1:9">
      <c r="A51" s="9" t="s">
        <v>695</v>
      </c>
      <c r="B51" s="9"/>
      <c r="C51" s="9"/>
      <c r="D51" s="9"/>
      <c r="E51" s="9"/>
      <c r="F51" s="9"/>
      <c r="G51" s="9"/>
      <c r="H51" s="87"/>
      <c r="I51" s="9"/>
    </row>
    <row r="52" ht="22.5" customHeight="1" spans="1:9">
      <c r="A52" s="39" t="s">
        <v>696</v>
      </c>
      <c r="B52" s="27" t="s">
        <v>959</v>
      </c>
      <c r="C52" s="13" t="s">
        <v>698</v>
      </c>
      <c r="D52" s="14">
        <v>302740172.45</v>
      </c>
      <c r="E52" s="15"/>
      <c r="F52" s="16"/>
      <c r="G52" s="16"/>
      <c r="H52" s="17"/>
      <c r="I52" s="26"/>
    </row>
    <row r="53" ht="22.5" customHeight="1" spans="1:9">
      <c r="A53" s="40"/>
      <c r="B53" s="28"/>
      <c r="C53" s="13" t="s">
        <v>644</v>
      </c>
      <c r="D53" s="14">
        <v>471945550.76</v>
      </c>
      <c r="E53" s="15"/>
      <c r="F53" s="16"/>
      <c r="G53" s="16"/>
      <c r="H53" s="17"/>
      <c r="I53" s="26"/>
    </row>
    <row r="54" ht="22.5" customHeight="1" spans="1:9">
      <c r="A54" s="40"/>
      <c r="B54" s="28"/>
      <c r="C54" s="13" t="s">
        <v>699</v>
      </c>
      <c r="D54" s="14">
        <f>IF(D52=0,0,D53/D52-1)*100</f>
        <v>55.8912868882459</v>
      </c>
      <c r="E54" s="15" t="s">
        <v>639</v>
      </c>
      <c r="F54" s="18">
        <v>0.02</v>
      </c>
      <c r="G54" s="18">
        <v>0.2</v>
      </c>
      <c r="H54" s="19" t="s">
        <v>864</v>
      </c>
      <c r="I54" s="26" t="s">
        <v>960</v>
      </c>
    </row>
    <row r="55" ht="22.5" customHeight="1" spans="1:9">
      <c r="A55" s="41"/>
      <c r="B55" s="29"/>
      <c r="C55" s="13" t="s">
        <v>961</v>
      </c>
      <c r="D55" s="14">
        <f>IF(D52-D56=0,0,(D53-D57)/(D52-D56)-1)*100</f>
        <v>11587.5306396024</v>
      </c>
      <c r="E55" s="15" t="s">
        <v>639</v>
      </c>
      <c r="F55" s="18">
        <v>0.02</v>
      </c>
      <c r="G55" s="18">
        <v>0.2</v>
      </c>
      <c r="H55" s="19" t="s">
        <v>864</v>
      </c>
      <c r="I55" s="26" t="s">
        <v>962</v>
      </c>
    </row>
    <row r="56" ht="22.5" customHeight="1" spans="1:9">
      <c r="A56" s="42" t="s">
        <v>963</v>
      </c>
      <c r="B56" s="39" t="s">
        <v>732</v>
      </c>
      <c r="C56" s="13" t="s">
        <v>698</v>
      </c>
      <c r="D56" s="14">
        <v>301287893.47</v>
      </c>
      <c r="E56" s="15"/>
      <c r="F56" s="16"/>
      <c r="G56" s="16"/>
      <c r="H56" s="17"/>
      <c r="I56" s="26"/>
    </row>
    <row r="57" ht="22.5" customHeight="1" spans="1:9">
      <c r="A57" s="44"/>
      <c r="B57" s="41"/>
      <c r="C57" s="13" t="s">
        <v>644</v>
      </c>
      <c r="D57" s="14">
        <v>302210000</v>
      </c>
      <c r="E57" s="15"/>
      <c r="F57" s="16"/>
      <c r="G57" s="16"/>
      <c r="H57" s="17"/>
      <c r="I57" s="26"/>
    </row>
    <row r="58" ht="22.5" customHeight="1" spans="1:9">
      <c r="A58" s="13" t="s">
        <v>705</v>
      </c>
      <c r="B58" s="39" t="s">
        <v>732</v>
      </c>
      <c r="C58" s="13" t="s">
        <v>698</v>
      </c>
      <c r="D58" s="14">
        <v>240272537.5</v>
      </c>
      <c r="E58" s="15"/>
      <c r="F58" s="16"/>
      <c r="G58" s="16"/>
      <c r="H58" s="17"/>
      <c r="I58" s="26"/>
    </row>
    <row r="59" ht="22.5" customHeight="1" spans="1:9">
      <c r="A59" s="13"/>
      <c r="B59" s="40"/>
      <c r="C59" s="13" t="s">
        <v>644</v>
      </c>
      <c r="D59" s="14">
        <v>126340000</v>
      </c>
      <c r="E59" s="15"/>
      <c r="F59" s="16"/>
      <c r="G59" s="16"/>
      <c r="H59" s="17"/>
      <c r="I59" s="26"/>
    </row>
    <row r="60" ht="22.5" customHeight="1" spans="1:9">
      <c r="A60" s="13"/>
      <c r="B60" s="41"/>
      <c r="C60" s="13" t="s">
        <v>699</v>
      </c>
      <c r="D60" s="14">
        <f>IF(D58=0,0,D59/D58-1)*100</f>
        <v>-47.4180439784967</v>
      </c>
      <c r="E60" s="15" t="s">
        <v>639</v>
      </c>
      <c r="F60" s="16" t="s">
        <v>706</v>
      </c>
      <c r="G60" s="96">
        <v>1</v>
      </c>
      <c r="H60" s="19" t="s">
        <v>864</v>
      </c>
      <c r="I60" s="26" t="s">
        <v>964</v>
      </c>
    </row>
    <row r="61" ht="22.5" customHeight="1" spans="1:9">
      <c r="A61" s="39" t="s">
        <v>707</v>
      </c>
      <c r="B61" s="27" t="s">
        <v>965</v>
      </c>
      <c r="C61" s="13" t="s">
        <v>698</v>
      </c>
      <c r="D61" s="14">
        <v>532796067.28</v>
      </c>
      <c r="E61" s="15"/>
      <c r="F61" s="16"/>
      <c r="G61" s="16"/>
      <c r="H61" s="17"/>
      <c r="I61" s="26"/>
    </row>
    <row r="62" ht="22.5" customHeight="1" spans="1:9">
      <c r="A62" s="40"/>
      <c r="B62" s="28"/>
      <c r="C62" s="13" t="s">
        <v>644</v>
      </c>
      <c r="D62" s="14">
        <v>613795805.28</v>
      </c>
      <c r="E62" s="15"/>
      <c r="F62" s="16"/>
      <c r="G62" s="16"/>
      <c r="H62" s="17"/>
      <c r="I62" s="26"/>
    </row>
    <row r="63" ht="22.5" customHeight="1" spans="1:9">
      <c r="A63" s="40"/>
      <c r="B63" s="28"/>
      <c r="C63" s="13" t="s">
        <v>699</v>
      </c>
      <c r="D63" s="14">
        <f>IF(D61=0,0,D62/D61-1)*100</f>
        <v>15.2027657436578</v>
      </c>
      <c r="E63" s="15" t="s">
        <v>639</v>
      </c>
      <c r="F63" s="16" t="s">
        <v>706</v>
      </c>
      <c r="G63" s="16" t="s">
        <v>700</v>
      </c>
      <c r="H63" s="19" t="s">
        <v>640</v>
      </c>
      <c r="I63" s="26"/>
    </row>
    <row r="64" ht="22.5" customHeight="1" spans="1:9">
      <c r="A64" s="41"/>
      <c r="B64" s="29"/>
      <c r="C64" s="13" t="s">
        <v>961</v>
      </c>
      <c r="D64" s="14">
        <f>IF(D61-D65=0,0,(D62-D66)/(D61-D65)-1)*100</f>
        <v>14.5043506492008</v>
      </c>
      <c r="E64" s="15" t="s">
        <v>639</v>
      </c>
      <c r="F64" s="16" t="s">
        <v>706</v>
      </c>
      <c r="G64" s="16" t="s">
        <v>700</v>
      </c>
      <c r="H64" s="19" t="s">
        <v>640</v>
      </c>
      <c r="I64" s="26"/>
    </row>
    <row r="65" ht="22.5" customHeight="1" spans="1:9">
      <c r="A65" s="42" t="s">
        <v>966</v>
      </c>
      <c r="B65" s="39" t="s">
        <v>967</v>
      </c>
      <c r="C65" s="13" t="s">
        <v>698</v>
      </c>
      <c r="D65" s="21">
        <v>9588170.04</v>
      </c>
      <c r="E65" s="15"/>
      <c r="F65" s="16"/>
      <c r="G65" s="16"/>
      <c r="H65" s="17"/>
      <c r="I65" s="26"/>
    </row>
    <row r="66" ht="22.5" customHeight="1" spans="1:9">
      <c r="A66" s="44"/>
      <c r="B66" s="41"/>
      <c r="C66" s="13" t="s">
        <v>644</v>
      </c>
      <c r="D66" s="21">
        <v>14700000</v>
      </c>
      <c r="E66" s="15"/>
      <c r="F66" s="16"/>
      <c r="G66" s="16"/>
      <c r="H66" s="17"/>
      <c r="I66" s="26"/>
    </row>
    <row r="67" ht="22.5" customHeight="1" spans="1:9">
      <c r="A67" s="13" t="s">
        <v>968</v>
      </c>
      <c r="B67" s="39" t="s">
        <v>732</v>
      </c>
      <c r="C67" s="13" t="s">
        <v>698</v>
      </c>
      <c r="D67" s="14">
        <v>29092</v>
      </c>
      <c r="E67" s="15"/>
      <c r="F67" s="16"/>
      <c r="G67" s="16"/>
      <c r="H67" s="17"/>
      <c r="I67" s="26"/>
    </row>
    <row r="68" ht="22.5" customHeight="1" spans="1:9">
      <c r="A68" s="13"/>
      <c r="B68" s="40"/>
      <c r="C68" s="13" t="s">
        <v>644</v>
      </c>
      <c r="D68" s="14">
        <v>27030</v>
      </c>
      <c r="E68" s="15"/>
      <c r="F68" s="16"/>
      <c r="G68" s="16"/>
      <c r="H68" s="17"/>
      <c r="I68" s="26"/>
    </row>
    <row r="69" ht="22.5" customHeight="1" spans="1:9">
      <c r="A69" s="13"/>
      <c r="B69" s="41"/>
      <c r="C69" s="13" t="s">
        <v>699</v>
      </c>
      <c r="D69" s="14">
        <f>IF(D67=0,0,D68/D67-1)*100</f>
        <v>-7.0878592052798</v>
      </c>
      <c r="E69" s="15" t="s">
        <v>639</v>
      </c>
      <c r="F69" s="16" t="s">
        <v>706</v>
      </c>
      <c r="G69" s="16" t="s">
        <v>700</v>
      </c>
      <c r="H69" s="19" t="s">
        <v>864</v>
      </c>
      <c r="I69" s="26" t="s">
        <v>969</v>
      </c>
    </row>
    <row r="70" ht="22.5" customHeight="1" spans="1:9">
      <c r="A70" s="13" t="s">
        <v>710</v>
      </c>
      <c r="B70" s="39" t="s">
        <v>732</v>
      </c>
      <c r="C70" s="13" t="s">
        <v>698</v>
      </c>
      <c r="D70" s="14">
        <v>19153</v>
      </c>
      <c r="E70" s="15"/>
      <c r="F70" s="16"/>
      <c r="G70" s="16"/>
      <c r="H70" s="17"/>
      <c r="I70" s="26"/>
    </row>
    <row r="71" ht="22.5" customHeight="1" spans="1:9">
      <c r="A71" s="13"/>
      <c r="B71" s="40"/>
      <c r="C71" s="13" t="s">
        <v>644</v>
      </c>
      <c r="D71" s="14">
        <v>16616</v>
      </c>
      <c r="E71" s="15"/>
      <c r="F71" s="16"/>
      <c r="G71" s="16"/>
      <c r="H71" s="17"/>
      <c r="I71" s="26"/>
    </row>
    <row r="72" ht="22.5" customHeight="1" spans="1:9">
      <c r="A72" s="13"/>
      <c r="B72" s="41"/>
      <c r="C72" s="13" t="s">
        <v>699</v>
      </c>
      <c r="D72" s="14">
        <f>IF(D70=0,0,D71/D70-1)*100</f>
        <v>-13.2459666892915</v>
      </c>
      <c r="E72" s="15" t="s">
        <v>639</v>
      </c>
      <c r="F72" s="16" t="s">
        <v>706</v>
      </c>
      <c r="G72" s="16" t="s">
        <v>700</v>
      </c>
      <c r="H72" s="19" t="s">
        <v>864</v>
      </c>
      <c r="I72" s="26" t="s">
        <v>970</v>
      </c>
    </row>
    <row r="73" ht="22.5" customHeight="1" spans="1:9">
      <c r="A73" s="13" t="s">
        <v>971</v>
      </c>
      <c r="B73" s="39" t="s">
        <v>732</v>
      </c>
      <c r="C73" s="13" t="s">
        <v>698</v>
      </c>
      <c r="D73" s="14">
        <v>9939</v>
      </c>
      <c r="E73" s="15"/>
      <c r="F73" s="16"/>
      <c r="G73" s="16"/>
      <c r="H73" s="17"/>
      <c r="I73" s="26"/>
    </row>
    <row r="74" ht="22.5" customHeight="1" spans="1:9">
      <c r="A74" s="13"/>
      <c r="B74" s="40"/>
      <c r="C74" s="13" t="s">
        <v>644</v>
      </c>
      <c r="D74" s="14">
        <v>10414</v>
      </c>
      <c r="E74" s="15"/>
      <c r="F74" s="16"/>
      <c r="G74" s="16"/>
      <c r="H74" s="17"/>
      <c r="I74" s="26"/>
    </row>
    <row r="75" ht="22.5" customHeight="1" spans="1:9">
      <c r="A75" s="13"/>
      <c r="B75" s="41"/>
      <c r="C75" s="13" t="s">
        <v>699</v>
      </c>
      <c r="D75" s="14">
        <f>IF(D73=0,0,D74/D73-1)*100</f>
        <v>4.77915283227688</v>
      </c>
      <c r="E75" s="15" t="s">
        <v>639</v>
      </c>
      <c r="F75" s="16" t="s">
        <v>706</v>
      </c>
      <c r="G75" s="16" t="s">
        <v>714</v>
      </c>
      <c r="H75" s="19" t="s">
        <v>640</v>
      </c>
      <c r="I75" s="26"/>
    </row>
    <row r="76" ht="22.5" customHeight="1" spans="1:9">
      <c r="A76" s="13" t="s">
        <v>972</v>
      </c>
      <c r="B76" s="39" t="s">
        <v>732</v>
      </c>
      <c r="C76" s="13" t="s">
        <v>698</v>
      </c>
      <c r="D76" s="14">
        <v>16928</v>
      </c>
      <c r="E76" s="15"/>
      <c r="F76" s="16"/>
      <c r="G76" s="16"/>
      <c r="H76" s="17"/>
      <c r="I76" s="26"/>
    </row>
    <row r="77" ht="22.5" customHeight="1" spans="1:9">
      <c r="A77" s="13"/>
      <c r="B77" s="40"/>
      <c r="C77" s="13" t="s">
        <v>644</v>
      </c>
      <c r="D77" s="14">
        <v>16616</v>
      </c>
      <c r="E77" s="15"/>
      <c r="F77" s="16"/>
      <c r="G77" s="16"/>
      <c r="H77" s="17"/>
      <c r="I77" s="26"/>
    </row>
    <row r="78" ht="22.5" customHeight="1" spans="1:9">
      <c r="A78" s="13"/>
      <c r="B78" s="41"/>
      <c r="C78" s="13" t="s">
        <v>699</v>
      </c>
      <c r="D78" s="14">
        <f>IF(D76=0,0,D77/D76-1)*100</f>
        <v>-1.84310018903592</v>
      </c>
      <c r="E78" s="15" t="s">
        <v>639</v>
      </c>
      <c r="F78" s="16" t="s">
        <v>706</v>
      </c>
      <c r="G78" s="16" t="s">
        <v>700</v>
      </c>
      <c r="H78" s="19" t="s">
        <v>864</v>
      </c>
      <c r="I78" s="26" t="s">
        <v>973</v>
      </c>
    </row>
    <row r="79" ht="22.5" customHeight="1" spans="1:9">
      <c r="A79" s="13" t="s">
        <v>719</v>
      </c>
      <c r="B79" s="39" t="s">
        <v>732</v>
      </c>
      <c r="C79" s="13" t="s">
        <v>698</v>
      </c>
      <c r="D79" s="14">
        <v>1161580000</v>
      </c>
      <c r="E79" s="15"/>
      <c r="F79" s="16"/>
      <c r="G79" s="16"/>
      <c r="H79" s="17"/>
      <c r="I79" s="26"/>
    </row>
    <row r="80" ht="22.5" customHeight="1" spans="1:9">
      <c r="A80" s="13"/>
      <c r="B80" s="40"/>
      <c r="C80" s="13" t="s">
        <v>644</v>
      </c>
      <c r="D80" s="14">
        <v>1165030000</v>
      </c>
      <c r="E80" s="15"/>
      <c r="F80" s="16"/>
      <c r="G80" s="16"/>
      <c r="H80" s="17"/>
      <c r="I80" s="26"/>
    </row>
    <row r="81" ht="22.5" customHeight="1" spans="1:9">
      <c r="A81" s="13"/>
      <c r="B81" s="41"/>
      <c r="C81" s="13" t="s">
        <v>699</v>
      </c>
      <c r="D81" s="14">
        <f>IF(D79=0,0,D80/D79-1)*100</f>
        <v>0.297009246026958</v>
      </c>
      <c r="E81" s="15" t="s">
        <v>639</v>
      </c>
      <c r="F81" s="16" t="s">
        <v>974</v>
      </c>
      <c r="G81" s="16" t="s">
        <v>700</v>
      </c>
      <c r="H81" s="19" t="s">
        <v>864</v>
      </c>
      <c r="I81" s="26" t="s">
        <v>975</v>
      </c>
    </row>
    <row r="82" ht="22.5" customHeight="1" spans="1:9">
      <c r="A82" s="13" t="s">
        <v>720</v>
      </c>
      <c r="B82" s="39" t="s">
        <v>732</v>
      </c>
      <c r="C82" s="13" t="s">
        <v>698</v>
      </c>
      <c r="D82" s="14">
        <v>1161580000</v>
      </c>
      <c r="E82" s="15"/>
      <c r="F82" s="16"/>
      <c r="G82" s="16"/>
      <c r="H82" s="17"/>
      <c r="I82" s="26"/>
    </row>
    <row r="83" ht="22.5" customHeight="1" spans="1:9">
      <c r="A83" s="13"/>
      <c r="B83" s="40"/>
      <c r="C83" s="13" t="s">
        <v>644</v>
      </c>
      <c r="D83" s="14">
        <v>1165030000</v>
      </c>
      <c r="E83" s="15"/>
      <c r="F83" s="16"/>
      <c r="G83" s="16"/>
      <c r="H83" s="17"/>
      <c r="I83" s="26"/>
    </row>
    <row r="84" ht="22.5" customHeight="1" spans="1:9">
      <c r="A84" s="13"/>
      <c r="B84" s="41"/>
      <c r="C84" s="13" t="s">
        <v>699</v>
      </c>
      <c r="D84" s="14">
        <f>IF(D82=0,0,D83/D82-1)*100</f>
        <v>0.297009246026958</v>
      </c>
      <c r="E84" s="15" t="s">
        <v>639</v>
      </c>
      <c r="F84" s="16" t="s">
        <v>974</v>
      </c>
      <c r="G84" s="16" t="s">
        <v>700</v>
      </c>
      <c r="H84" s="19" t="s">
        <v>864</v>
      </c>
      <c r="I84" s="26" t="s">
        <v>976</v>
      </c>
    </row>
    <row r="85" ht="22.5" customHeight="1" spans="1:9">
      <c r="A85" s="46"/>
      <c r="B85" s="46"/>
      <c r="C85" s="46"/>
      <c r="D85" s="47"/>
      <c r="E85" s="46"/>
      <c r="F85" s="46"/>
      <c r="G85" s="48"/>
      <c r="H85" s="49"/>
      <c r="I85" s="48"/>
    </row>
  </sheetData>
  <mergeCells count="65">
    <mergeCell ref="A1:I1"/>
    <mergeCell ref="A2:I2"/>
    <mergeCell ref="F4:G4"/>
    <mergeCell ref="A6:I6"/>
    <mergeCell ref="A13:I13"/>
    <mergeCell ref="A23:I23"/>
    <mergeCell ref="A51:I51"/>
    <mergeCell ref="A85:I85"/>
    <mergeCell ref="A4:A5"/>
    <mergeCell ref="A7:A9"/>
    <mergeCell ref="A10:A12"/>
    <mergeCell ref="A14:A16"/>
    <mergeCell ref="A17:A19"/>
    <mergeCell ref="A20:A22"/>
    <mergeCell ref="A24:A26"/>
    <mergeCell ref="A27:A29"/>
    <mergeCell ref="A30:A32"/>
    <mergeCell ref="A33:A35"/>
    <mergeCell ref="A36:A38"/>
    <mergeCell ref="A39:A41"/>
    <mergeCell ref="A42:A44"/>
    <mergeCell ref="A45:A47"/>
    <mergeCell ref="A48:A50"/>
    <mergeCell ref="A52:A55"/>
    <mergeCell ref="A56:A57"/>
    <mergeCell ref="A58:A60"/>
    <mergeCell ref="A61:A64"/>
    <mergeCell ref="A65:A66"/>
    <mergeCell ref="A67:A69"/>
    <mergeCell ref="A70:A72"/>
    <mergeCell ref="A73:A75"/>
    <mergeCell ref="A76:A78"/>
    <mergeCell ref="A79:A81"/>
    <mergeCell ref="A82:A84"/>
    <mergeCell ref="B4:B5"/>
    <mergeCell ref="B7:B9"/>
    <mergeCell ref="B10:B12"/>
    <mergeCell ref="B14:B16"/>
    <mergeCell ref="B17:B19"/>
    <mergeCell ref="B20:B22"/>
    <mergeCell ref="B24:B26"/>
    <mergeCell ref="B27:B29"/>
    <mergeCell ref="B30:B32"/>
    <mergeCell ref="B33:B35"/>
    <mergeCell ref="B36:B38"/>
    <mergeCell ref="B39:B41"/>
    <mergeCell ref="B42:B44"/>
    <mergeCell ref="B45:B47"/>
    <mergeCell ref="B48:B50"/>
    <mergeCell ref="B52:B55"/>
    <mergeCell ref="B56:B57"/>
    <mergeCell ref="B58:B60"/>
    <mergeCell ref="B61:B64"/>
    <mergeCell ref="B65:B66"/>
    <mergeCell ref="B67:B69"/>
    <mergeCell ref="B70:B72"/>
    <mergeCell ref="B73:B75"/>
    <mergeCell ref="B76:B78"/>
    <mergeCell ref="B79:B81"/>
    <mergeCell ref="B82:B84"/>
    <mergeCell ref="C4:C5"/>
    <mergeCell ref="D4:D5"/>
    <mergeCell ref="E4:E5"/>
    <mergeCell ref="H4:H5"/>
    <mergeCell ref="I4:I5"/>
  </mergeCells>
  <pageMargins left="1.18055555555556" right="1.18055555555556" top="1.18055555555556" bottom="1.18055555555556" header="0.511805555555556" footer="0.511805555555556"/>
  <pageSetup paperSize="9" orientation="portrait" errors="blank"/>
  <headerFooter alignWithMargins="0"/>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154"/>
  <sheetViews>
    <sheetView topLeftCell="A28" workbookViewId="0">
      <selection activeCell="A1" sqref="A1"/>
    </sheetView>
  </sheetViews>
  <sheetFormatPr defaultColWidth="8" defaultRowHeight="15"/>
  <cols>
    <col min="1" max="1" width="18.2095238095238" style="1"/>
    <col min="2" max="2" width="13.6190476190476" style="1"/>
    <col min="3" max="3" width="20.0761904761905" style="1"/>
    <col min="4" max="4" width="23.5142857142857" style="1"/>
    <col min="5" max="5" width="5.73333333333333" style="1"/>
    <col min="6" max="6" width="8.17142857142857" style="1"/>
    <col min="7" max="7" width="9.60952380952381" style="1"/>
    <col min="8" max="8" width="7.02857142857143" style="1"/>
    <col min="9" max="9" width="48.0476190476191" style="1"/>
  </cols>
  <sheetData>
    <row r="1" ht="39.75" customHeight="1" spans="1:9">
      <c r="A1" s="2" t="s">
        <v>977</v>
      </c>
      <c r="B1" s="2"/>
      <c r="C1" s="2"/>
      <c r="D1" s="2"/>
      <c r="E1" s="2"/>
      <c r="F1" s="2"/>
      <c r="G1" s="2"/>
      <c r="H1" s="88"/>
      <c r="I1" s="2"/>
    </row>
    <row r="2" ht="16.5" customHeight="1" spans="1:9">
      <c r="A2" s="3"/>
      <c r="B2" s="3"/>
      <c r="C2" s="3"/>
      <c r="D2" s="3"/>
      <c r="E2" s="3"/>
      <c r="F2" s="3"/>
      <c r="G2" s="3"/>
      <c r="H2" s="88"/>
      <c r="I2" s="24" t="s">
        <v>978</v>
      </c>
    </row>
    <row r="3" ht="16.5" customHeight="1" spans="1:9">
      <c r="A3" s="4"/>
      <c r="B3" s="5"/>
      <c r="C3" s="5"/>
      <c r="D3" s="5"/>
      <c r="E3" s="5"/>
      <c r="F3" s="5"/>
      <c r="G3" s="5"/>
      <c r="H3" s="89"/>
      <c r="I3" s="25" t="s">
        <v>724</v>
      </c>
    </row>
    <row r="4" ht="17.25" customHeight="1" spans="1:9">
      <c r="A4" s="6" t="s">
        <v>338</v>
      </c>
      <c r="B4" s="6" t="s">
        <v>624</v>
      </c>
      <c r="C4" s="6" t="s">
        <v>625</v>
      </c>
      <c r="D4" s="6" t="s">
        <v>626</v>
      </c>
      <c r="E4" s="7" t="s">
        <v>627</v>
      </c>
      <c r="F4" s="6" t="s">
        <v>628</v>
      </c>
      <c r="G4" s="6"/>
      <c r="H4" s="7" t="s">
        <v>629</v>
      </c>
      <c r="I4" s="17" t="s">
        <v>725</v>
      </c>
    </row>
    <row r="5" ht="18.75" customHeight="1" spans="1:9">
      <c r="A5" s="6"/>
      <c r="B5" s="6"/>
      <c r="C5" s="6"/>
      <c r="D5" s="6"/>
      <c r="E5" s="6"/>
      <c r="F5" s="6" t="s">
        <v>631</v>
      </c>
      <c r="G5" s="6" t="s">
        <v>632</v>
      </c>
      <c r="H5" s="6"/>
      <c r="I5" s="17"/>
    </row>
    <row r="6" ht="24" customHeight="1" spans="1:9">
      <c r="A6" s="8" t="s">
        <v>887</v>
      </c>
      <c r="B6" s="8"/>
      <c r="C6" s="9"/>
      <c r="D6" s="9"/>
      <c r="E6" s="9"/>
      <c r="F6" s="9"/>
      <c r="G6" s="9"/>
      <c r="H6" s="90"/>
      <c r="I6" s="9"/>
    </row>
    <row r="7" ht="27" customHeight="1" spans="1:9">
      <c r="A7" s="11" t="s">
        <v>888</v>
      </c>
      <c r="B7" s="12" t="s">
        <v>728</v>
      </c>
      <c r="C7" s="13" t="s">
        <v>644</v>
      </c>
      <c r="D7" s="14">
        <v>607739272.23</v>
      </c>
      <c r="E7" s="15"/>
      <c r="F7" s="16"/>
      <c r="G7" s="16"/>
      <c r="H7" s="17"/>
      <c r="I7" s="26"/>
    </row>
    <row r="8" ht="27" customHeight="1" spans="1:9">
      <c r="A8" s="11"/>
      <c r="B8" s="12"/>
      <c r="C8" s="13" t="s">
        <v>80</v>
      </c>
      <c r="D8" s="14">
        <v>766127744</v>
      </c>
      <c r="E8" s="15"/>
      <c r="F8" s="16"/>
      <c r="G8" s="16"/>
      <c r="H8" s="17"/>
      <c r="I8" s="26"/>
    </row>
    <row r="9" ht="27" customHeight="1" spans="1:9">
      <c r="A9" s="11"/>
      <c r="B9" s="12"/>
      <c r="C9" s="13" t="s">
        <v>729</v>
      </c>
      <c r="D9" s="14">
        <f>D8-D7</f>
        <v>158388471.77</v>
      </c>
      <c r="E9" s="15"/>
      <c r="F9" s="16"/>
      <c r="G9" s="16"/>
      <c r="H9" s="17"/>
      <c r="I9" s="26"/>
    </row>
    <row r="10" ht="27" customHeight="1" spans="1:9">
      <c r="A10" s="11"/>
      <c r="B10" s="12"/>
      <c r="C10" s="13" t="s">
        <v>730</v>
      </c>
      <c r="D10" s="14">
        <f>IF(D7=0,0,D9/D7*100)</f>
        <v>26.0619115807375</v>
      </c>
      <c r="E10" s="15" t="s">
        <v>639</v>
      </c>
      <c r="F10" s="18">
        <v>0</v>
      </c>
      <c r="G10" s="18">
        <v>0.3</v>
      </c>
      <c r="H10" s="19" t="s">
        <v>640</v>
      </c>
      <c r="I10" s="26"/>
    </row>
    <row r="11" ht="27" customHeight="1" spans="1:9">
      <c r="A11" s="11" t="s">
        <v>731</v>
      </c>
      <c r="B11" s="12" t="s">
        <v>732</v>
      </c>
      <c r="C11" s="13" t="s">
        <v>644</v>
      </c>
      <c r="D11" s="14">
        <v>471945550.76</v>
      </c>
      <c r="E11" s="15"/>
      <c r="F11" s="16"/>
      <c r="G11" s="16"/>
      <c r="H11" s="17"/>
      <c r="I11" s="26"/>
    </row>
    <row r="12" ht="27" customHeight="1" spans="1:9">
      <c r="A12" s="11"/>
      <c r="B12" s="12"/>
      <c r="C12" s="13" t="s">
        <v>80</v>
      </c>
      <c r="D12" s="14">
        <v>422727744</v>
      </c>
      <c r="E12" s="15"/>
      <c r="F12" s="16"/>
      <c r="G12" s="16"/>
      <c r="H12" s="17"/>
      <c r="I12" s="26"/>
    </row>
    <row r="13" ht="27" customHeight="1" spans="1:9">
      <c r="A13" s="11"/>
      <c r="B13" s="12"/>
      <c r="C13" s="13" t="s">
        <v>729</v>
      </c>
      <c r="D13" s="14">
        <f>D12-D11</f>
        <v>-49217806.76</v>
      </c>
      <c r="E13" s="15"/>
      <c r="F13" s="16"/>
      <c r="G13" s="16"/>
      <c r="H13" s="17"/>
      <c r="I13" s="26"/>
    </row>
    <row r="14" ht="27" customHeight="1" spans="1:9">
      <c r="A14" s="11"/>
      <c r="B14" s="12"/>
      <c r="C14" s="13" t="s">
        <v>730</v>
      </c>
      <c r="D14" s="14">
        <f>IF(D11=0,0,D13/D11*100)</f>
        <v>-10.4287044725269</v>
      </c>
      <c r="E14" s="15" t="s">
        <v>639</v>
      </c>
      <c r="F14" s="18">
        <v>0.02</v>
      </c>
      <c r="G14" s="18">
        <v>0.2</v>
      </c>
      <c r="H14" s="19" t="s">
        <v>864</v>
      </c>
      <c r="I14" s="26" t="s">
        <v>979</v>
      </c>
    </row>
    <row r="15" ht="27" customHeight="1" spans="1:9">
      <c r="A15" s="11" t="s">
        <v>980</v>
      </c>
      <c r="B15" s="11" t="s">
        <v>981</v>
      </c>
      <c r="C15" s="13" t="s">
        <v>644</v>
      </c>
      <c r="D15" s="14">
        <v>169735550.76</v>
      </c>
      <c r="E15" s="15"/>
      <c r="F15" s="16"/>
      <c r="G15" s="16"/>
      <c r="H15" s="17"/>
      <c r="I15" s="26"/>
    </row>
    <row r="16" ht="27" customHeight="1" spans="1:9">
      <c r="A16" s="11"/>
      <c r="B16" s="11"/>
      <c r="C16" s="13" t="s">
        <v>80</v>
      </c>
      <c r="D16" s="14">
        <v>302727744</v>
      </c>
      <c r="E16" s="15"/>
      <c r="F16" s="16"/>
      <c r="G16" s="16"/>
      <c r="H16" s="17"/>
      <c r="I16" s="26"/>
    </row>
    <row r="17" ht="27" customHeight="1" spans="1:9">
      <c r="A17" s="11"/>
      <c r="B17" s="11"/>
      <c r="C17" s="13" t="s">
        <v>729</v>
      </c>
      <c r="D17" s="14">
        <f>D16-D15</f>
        <v>132992193.24</v>
      </c>
      <c r="E17" s="15"/>
      <c r="F17" s="16"/>
      <c r="G17" s="16"/>
      <c r="H17" s="17"/>
      <c r="I17" s="26"/>
    </row>
    <row r="18" ht="27" customHeight="1" spans="1:9">
      <c r="A18" s="11"/>
      <c r="B18" s="11"/>
      <c r="C18" s="13" t="s">
        <v>730</v>
      </c>
      <c r="D18" s="14">
        <f>IF(D15=0,0,D17/D15*100)</f>
        <v>78.3525859164567</v>
      </c>
      <c r="E18" s="15" t="s">
        <v>639</v>
      </c>
      <c r="F18" s="18">
        <v>0.02</v>
      </c>
      <c r="G18" s="18">
        <v>0.2</v>
      </c>
      <c r="H18" s="19" t="s">
        <v>864</v>
      </c>
      <c r="I18" s="26" t="s">
        <v>982</v>
      </c>
    </row>
    <row r="19" ht="27" customHeight="1" spans="1:9">
      <c r="A19" s="11" t="s">
        <v>983</v>
      </c>
      <c r="B19" s="12" t="s">
        <v>984</v>
      </c>
      <c r="C19" s="13" t="s">
        <v>644</v>
      </c>
      <c r="D19" s="14">
        <f>D11-D15</f>
        <v>302210000</v>
      </c>
      <c r="E19" s="15"/>
      <c r="F19" s="16"/>
      <c r="G19" s="16"/>
      <c r="H19" s="17"/>
      <c r="I19" s="26"/>
    </row>
    <row r="20" ht="27" customHeight="1" spans="1:9">
      <c r="A20" s="11"/>
      <c r="B20" s="12"/>
      <c r="C20" s="13" t="s">
        <v>80</v>
      </c>
      <c r="D20" s="14">
        <f>D12-D16</f>
        <v>120000000</v>
      </c>
      <c r="E20" s="15"/>
      <c r="F20" s="16"/>
      <c r="G20" s="16"/>
      <c r="H20" s="17"/>
      <c r="I20" s="26"/>
    </row>
    <row r="21" ht="27" customHeight="1" spans="1:9">
      <c r="A21" s="11"/>
      <c r="B21" s="12"/>
      <c r="C21" s="13" t="s">
        <v>729</v>
      </c>
      <c r="D21" s="14">
        <f>D20-D19</f>
        <v>-182210000</v>
      </c>
      <c r="E21" s="15"/>
      <c r="F21" s="16"/>
      <c r="G21" s="16"/>
      <c r="H21" s="17"/>
      <c r="I21" s="26"/>
    </row>
    <row r="22" ht="27" customHeight="1" spans="1:9">
      <c r="A22" s="11"/>
      <c r="B22" s="12"/>
      <c r="C22" s="13" t="s">
        <v>730</v>
      </c>
      <c r="D22" s="14">
        <f>IF(D21=0,0,D21/D19*100)</f>
        <v>-60.2925118295225</v>
      </c>
      <c r="E22" s="15"/>
      <c r="F22" s="16"/>
      <c r="G22" s="16"/>
      <c r="H22" s="17"/>
      <c r="I22" s="26" t="s">
        <v>985</v>
      </c>
    </row>
    <row r="23" ht="27" customHeight="1" spans="1:9">
      <c r="A23" s="11" t="s">
        <v>757</v>
      </c>
      <c r="B23" s="12" t="s">
        <v>732</v>
      </c>
      <c r="C23" s="13" t="s">
        <v>644</v>
      </c>
      <c r="D23" s="14">
        <v>126340000</v>
      </c>
      <c r="E23" s="15"/>
      <c r="F23" s="16"/>
      <c r="G23" s="16"/>
      <c r="H23" s="90"/>
      <c r="I23" s="26"/>
    </row>
    <row r="24" ht="27" customHeight="1" spans="1:9">
      <c r="A24" s="11"/>
      <c r="B24" s="12"/>
      <c r="C24" s="13" t="s">
        <v>80</v>
      </c>
      <c r="D24" s="14">
        <v>337900000</v>
      </c>
      <c r="E24" s="15"/>
      <c r="F24" s="16"/>
      <c r="G24" s="16"/>
      <c r="H24" s="90"/>
      <c r="I24" s="26"/>
    </row>
    <row r="25" ht="27" customHeight="1" spans="1:9">
      <c r="A25" s="11"/>
      <c r="B25" s="12"/>
      <c r="C25" s="13" t="s">
        <v>729</v>
      </c>
      <c r="D25" s="14">
        <f>D24-D23</f>
        <v>211560000</v>
      </c>
      <c r="E25" s="15"/>
      <c r="F25" s="16"/>
      <c r="G25" s="16"/>
      <c r="H25" s="90"/>
      <c r="I25" s="26"/>
    </row>
    <row r="26" ht="27" customHeight="1" spans="1:9">
      <c r="A26" s="11"/>
      <c r="B26" s="12"/>
      <c r="C26" s="13" t="s">
        <v>730</v>
      </c>
      <c r="D26" s="14">
        <f>IF(D23=0,0,D25/D23*100)</f>
        <v>167.452904859902</v>
      </c>
      <c r="E26" s="15" t="s">
        <v>639</v>
      </c>
      <c r="F26" s="18">
        <v>0</v>
      </c>
      <c r="G26" s="18">
        <v>0.3</v>
      </c>
      <c r="H26" s="19" t="s">
        <v>864</v>
      </c>
      <c r="I26" s="26" t="s">
        <v>986</v>
      </c>
    </row>
    <row r="27" ht="27" customHeight="1" spans="1:9">
      <c r="A27" s="11" t="s">
        <v>987</v>
      </c>
      <c r="B27" s="12" t="s">
        <v>760</v>
      </c>
      <c r="C27" s="13" t="s">
        <v>644</v>
      </c>
      <c r="D27" s="14">
        <v>57890000</v>
      </c>
      <c r="E27" s="15"/>
      <c r="F27" s="15"/>
      <c r="G27" s="15"/>
      <c r="H27" s="90"/>
      <c r="I27" s="26"/>
    </row>
    <row r="28" ht="27" customHeight="1" spans="1:9">
      <c r="A28" s="11"/>
      <c r="B28" s="12"/>
      <c r="C28" s="13" t="s">
        <v>80</v>
      </c>
      <c r="D28" s="14">
        <v>67490000</v>
      </c>
      <c r="E28" s="15"/>
      <c r="F28" s="15"/>
      <c r="G28" s="15"/>
      <c r="H28" s="90"/>
      <c r="I28" s="26"/>
    </row>
    <row r="29" ht="27" customHeight="1" spans="1:9">
      <c r="A29" s="11"/>
      <c r="B29" s="12"/>
      <c r="C29" s="13" t="s">
        <v>729</v>
      </c>
      <c r="D29" s="14">
        <f>D28-D27</f>
        <v>9600000</v>
      </c>
      <c r="E29" s="15"/>
      <c r="F29" s="15"/>
      <c r="G29" s="15"/>
      <c r="H29" s="90"/>
      <c r="I29" s="26"/>
    </row>
    <row r="30" ht="27" customHeight="1" spans="1:9">
      <c r="A30" s="11"/>
      <c r="B30" s="12"/>
      <c r="C30" s="13" t="s">
        <v>730</v>
      </c>
      <c r="D30" s="14">
        <f>IF(D27=0,0,D29/D27*100)</f>
        <v>16.5831749870444</v>
      </c>
      <c r="E30" s="15" t="s">
        <v>639</v>
      </c>
      <c r="F30" s="18">
        <v>0</v>
      </c>
      <c r="G30" s="18">
        <v>0.1</v>
      </c>
      <c r="H30" s="19" t="s">
        <v>864</v>
      </c>
      <c r="I30" s="26" t="s">
        <v>988</v>
      </c>
    </row>
    <row r="31" ht="27" customHeight="1" spans="1:9">
      <c r="A31" s="11" t="s">
        <v>761</v>
      </c>
      <c r="B31" s="12" t="s">
        <v>762</v>
      </c>
      <c r="C31" s="13" t="s">
        <v>763</v>
      </c>
      <c r="D31" s="14">
        <v>337900000</v>
      </c>
      <c r="E31" s="15"/>
      <c r="F31" s="16"/>
      <c r="G31" s="16"/>
      <c r="H31" s="17"/>
      <c r="I31" s="26"/>
    </row>
    <row r="32" ht="27" customHeight="1" spans="1:9">
      <c r="A32" s="11"/>
      <c r="B32" s="12"/>
      <c r="C32" s="13" t="s">
        <v>764</v>
      </c>
      <c r="D32" s="14">
        <v>337900000</v>
      </c>
      <c r="E32" s="15"/>
      <c r="F32" s="16"/>
      <c r="G32" s="16"/>
      <c r="H32" s="17"/>
      <c r="I32" s="26"/>
    </row>
    <row r="33" ht="27" customHeight="1" spans="1:9">
      <c r="A33" s="11"/>
      <c r="B33" s="12"/>
      <c r="C33" s="13" t="s">
        <v>638</v>
      </c>
      <c r="D33" s="14">
        <f>D32-D31</f>
        <v>0</v>
      </c>
      <c r="E33" s="15" t="s">
        <v>639</v>
      </c>
      <c r="F33" s="45">
        <v>0</v>
      </c>
      <c r="G33" s="45">
        <v>0</v>
      </c>
      <c r="H33" s="19" t="s">
        <v>640</v>
      </c>
      <c r="I33" s="26"/>
    </row>
    <row r="34" ht="27" customHeight="1" spans="1:9">
      <c r="A34" s="11"/>
      <c r="B34" s="12"/>
      <c r="C34" s="13" t="s">
        <v>765</v>
      </c>
      <c r="D34" s="14">
        <v>67490000</v>
      </c>
      <c r="E34" s="15"/>
      <c r="F34" s="16"/>
      <c r="G34" s="16"/>
      <c r="H34" s="17"/>
      <c r="I34" s="26"/>
    </row>
    <row r="35" ht="27" customHeight="1" spans="1:9">
      <c r="A35" s="11"/>
      <c r="B35" s="12"/>
      <c r="C35" s="13" t="s">
        <v>766</v>
      </c>
      <c r="D35" s="14">
        <v>67490000</v>
      </c>
      <c r="E35" s="15"/>
      <c r="F35" s="16"/>
      <c r="G35" s="16"/>
      <c r="H35" s="17"/>
      <c r="I35" s="26"/>
    </row>
    <row r="36" ht="27" customHeight="1" spans="1:9">
      <c r="A36" s="11"/>
      <c r="B36" s="12"/>
      <c r="C36" s="13" t="s">
        <v>638</v>
      </c>
      <c r="D36" s="14">
        <f>D35-D34</f>
        <v>0</v>
      </c>
      <c r="E36" s="15" t="s">
        <v>639</v>
      </c>
      <c r="F36" s="45">
        <v>0</v>
      </c>
      <c r="G36" s="45">
        <v>0</v>
      </c>
      <c r="H36" s="19" t="s">
        <v>640</v>
      </c>
      <c r="I36" s="26"/>
    </row>
    <row r="37" ht="27" customHeight="1" spans="1:9">
      <c r="A37" s="11" t="s">
        <v>903</v>
      </c>
      <c r="B37" s="12" t="s">
        <v>732</v>
      </c>
      <c r="C37" s="13" t="s">
        <v>644</v>
      </c>
      <c r="D37" s="14">
        <v>453721.47</v>
      </c>
      <c r="E37" s="15"/>
      <c r="F37" s="16"/>
      <c r="G37" s="16"/>
      <c r="H37" s="17"/>
      <c r="I37" s="26"/>
    </row>
    <row r="38" ht="27" customHeight="1" spans="1:9">
      <c r="A38" s="11"/>
      <c r="B38" s="12"/>
      <c r="C38" s="13" t="s">
        <v>80</v>
      </c>
      <c r="D38" s="14">
        <v>500000</v>
      </c>
      <c r="E38" s="15"/>
      <c r="F38" s="16"/>
      <c r="G38" s="16"/>
      <c r="H38" s="17"/>
      <c r="I38" s="26"/>
    </row>
    <row r="39" ht="27" customHeight="1" spans="1:9">
      <c r="A39" s="11"/>
      <c r="B39" s="12"/>
      <c r="C39" s="13" t="s">
        <v>729</v>
      </c>
      <c r="D39" s="14">
        <f>D38-D37</f>
        <v>46278.53</v>
      </c>
      <c r="E39" s="15"/>
      <c r="F39" s="16"/>
      <c r="G39" s="16"/>
      <c r="H39" s="17"/>
      <c r="I39" s="26"/>
    </row>
    <row r="40" ht="27" customHeight="1" spans="1:9">
      <c r="A40" s="11"/>
      <c r="B40" s="12"/>
      <c r="C40" s="13" t="s">
        <v>730</v>
      </c>
      <c r="D40" s="14">
        <f>IF(D37=0,0,D39/D37*100)</f>
        <v>10.1997663897192</v>
      </c>
      <c r="E40" s="15"/>
      <c r="F40" s="16"/>
      <c r="G40" s="16"/>
      <c r="H40" s="17"/>
      <c r="I40" s="26"/>
    </row>
    <row r="41" ht="27" customHeight="1" spans="1:9">
      <c r="A41" s="11" t="s">
        <v>989</v>
      </c>
      <c r="B41" s="11" t="s">
        <v>772</v>
      </c>
      <c r="C41" s="13" t="s">
        <v>644</v>
      </c>
      <c r="D41" s="14">
        <v>5.91</v>
      </c>
      <c r="E41" s="15" t="s">
        <v>639</v>
      </c>
      <c r="F41" s="18">
        <v>0.0035</v>
      </c>
      <c r="G41" s="18">
        <v>0.04</v>
      </c>
      <c r="H41" s="19" t="s">
        <v>864</v>
      </c>
      <c r="I41" s="26" t="s">
        <v>990</v>
      </c>
    </row>
    <row r="42" ht="27" customHeight="1" spans="1:9">
      <c r="A42" s="11"/>
      <c r="B42" s="11"/>
      <c r="C42" s="13" t="s">
        <v>80</v>
      </c>
      <c r="D42" s="14">
        <v>11.83</v>
      </c>
      <c r="E42" s="15" t="s">
        <v>639</v>
      </c>
      <c r="F42" s="18">
        <v>0.0035</v>
      </c>
      <c r="G42" s="18">
        <v>0.04</v>
      </c>
      <c r="H42" s="19" t="s">
        <v>864</v>
      </c>
      <c r="I42" s="26" t="s">
        <v>991</v>
      </c>
    </row>
    <row r="43" ht="27" customHeight="1" spans="1:9">
      <c r="A43" s="11"/>
      <c r="B43" s="11"/>
      <c r="C43" s="13" t="s">
        <v>729</v>
      </c>
      <c r="D43" s="14">
        <f>D42-D41</f>
        <v>5.92</v>
      </c>
      <c r="E43" s="15"/>
      <c r="F43" s="16"/>
      <c r="G43" s="16"/>
      <c r="H43" s="17"/>
      <c r="I43" s="26"/>
    </row>
    <row r="44" ht="27" customHeight="1" spans="1:9">
      <c r="A44" s="11" t="s">
        <v>992</v>
      </c>
      <c r="B44" s="12" t="s">
        <v>732</v>
      </c>
      <c r="C44" s="13" t="s">
        <v>644</v>
      </c>
      <c r="D44" s="14">
        <v>9000000</v>
      </c>
      <c r="E44" s="15"/>
      <c r="F44" s="23"/>
      <c r="G44" s="23"/>
      <c r="H44" s="90"/>
      <c r="I44" s="26"/>
    </row>
    <row r="45" ht="27" customHeight="1" spans="1:9">
      <c r="A45" s="11"/>
      <c r="B45" s="12"/>
      <c r="C45" s="13" t="s">
        <v>80</v>
      </c>
      <c r="D45" s="14">
        <v>5000000</v>
      </c>
      <c r="E45" s="15"/>
      <c r="F45" s="16"/>
      <c r="G45" s="16"/>
      <c r="H45" s="90"/>
      <c r="I45" s="26"/>
    </row>
    <row r="46" ht="27" customHeight="1" spans="1:9">
      <c r="A46" s="11"/>
      <c r="B46" s="12"/>
      <c r="C46" s="13" t="s">
        <v>729</v>
      </c>
      <c r="D46" s="14">
        <f>D45-D44</f>
        <v>-4000000</v>
      </c>
      <c r="E46" s="15"/>
      <c r="F46" s="16"/>
      <c r="G46" s="16"/>
      <c r="H46" s="90"/>
      <c r="I46" s="26"/>
    </row>
    <row r="47" ht="27" customHeight="1" spans="1:9">
      <c r="A47" s="11"/>
      <c r="B47" s="12"/>
      <c r="C47" s="13" t="s">
        <v>730</v>
      </c>
      <c r="D47" s="14">
        <f>IF(D44=0,0,D46/D44*100)</f>
        <v>-44.4444444444444</v>
      </c>
      <c r="E47" s="15" t="s">
        <v>639</v>
      </c>
      <c r="F47" s="18">
        <v>-0.3</v>
      </c>
      <c r="G47" s="18">
        <v>0.3</v>
      </c>
      <c r="H47" s="19" t="s">
        <v>864</v>
      </c>
      <c r="I47" s="26" t="s">
        <v>993</v>
      </c>
    </row>
    <row r="48" ht="27" customHeight="1" spans="1:9">
      <c r="A48" s="11" t="s">
        <v>994</v>
      </c>
      <c r="B48" s="11" t="s">
        <v>774</v>
      </c>
      <c r="C48" s="13" t="s">
        <v>644</v>
      </c>
      <c r="D48" s="14">
        <v>0</v>
      </c>
      <c r="E48" s="15" t="s">
        <v>639</v>
      </c>
      <c r="F48" s="20">
        <v>0</v>
      </c>
      <c r="G48" s="20">
        <v>0</v>
      </c>
      <c r="H48" s="19" t="s">
        <v>640</v>
      </c>
      <c r="I48" s="26"/>
    </row>
    <row r="49" ht="27" customHeight="1" spans="1:9">
      <c r="A49" s="11"/>
      <c r="B49" s="11"/>
      <c r="C49" s="13" t="s">
        <v>80</v>
      </c>
      <c r="D49" s="14">
        <v>0</v>
      </c>
      <c r="E49" s="15" t="s">
        <v>639</v>
      </c>
      <c r="F49" s="20">
        <v>0</v>
      </c>
      <c r="G49" s="20">
        <v>0</v>
      </c>
      <c r="H49" s="19" t="s">
        <v>640</v>
      </c>
      <c r="I49" s="26"/>
    </row>
    <row r="50" ht="27" customHeight="1" spans="1:9">
      <c r="A50" s="11"/>
      <c r="B50" s="11"/>
      <c r="C50" s="13" t="s">
        <v>729</v>
      </c>
      <c r="D50" s="14">
        <f>D49-D48</f>
        <v>0</v>
      </c>
      <c r="E50" s="15"/>
      <c r="F50" s="16"/>
      <c r="G50" s="16"/>
      <c r="H50" s="90"/>
      <c r="I50" s="26"/>
    </row>
    <row r="51" ht="27" customHeight="1" spans="1:9">
      <c r="A51" s="11"/>
      <c r="B51" s="11"/>
      <c r="C51" s="13" t="s">
        <v>730</v>
      </c>
      <c r="D51" s="14">
        <f>IF(D48=0,0,D50/D48*100)</f>
        <v>0</v>
      </c>
      <c r="E51" s="15"/>
      <c r="F51" s="23"/>
      <c r="G51" s="23"/>
      <c r="H51" s="90"/>
      <c r="I51" s="26"/>
    </row>
    <row r="52" ht="27" customHeight="1" spans="1:9">
      <c r="A52" s="11" t="s">
        <v>995</v>
      </c>
      <c r="B52" s="11" t="s">
        <v>776</v>
      </c>
      <c r="C52" s="13" t="s">
        <v>644</v>
      </c>
      <c r="D52" s="14">
        <v>0</v>
      </c>
      <c r="E52" s="15" t="s">
        <v>639</v>
      </c>
      <c r="F52" s="20">
        <v>0</v>
      </c>
      <c r="G52" s="20">
        <v>0</v>
      </c>
      <c r="H52" s="19" t="s">
        <v>640</v>
      </c>
      <c r="I52" s="26"/>
    </row>
    <row r="53" ht="27" customHeight="1" spans="1:9">
      <c r="A53" s="11"/>
      <c r="B53" s="11"/>
      <c r="C53" s="13" t="s">
        <v>80</v>
      </c>
      <c r="D53" s="14">
        <v>0</v>
      </c>
      <c r="E53" s="15" t="s">
        <v>639</v>
      </c>
      <c r="F53" s="20">
        <v>0</v>
      </c>
      <c r="G53" s="20">
        <v>0</v>
      </c>
      <c r="H53" s="19" t="s">
        <v>640</v>
      </c>
      <c r="I53" s="26"/>
    </row>
    <row r="54" ht="24" customHeight="1" spans="1:9">
      <c r="A54" s="8" t="s">
        <v>908</v>
      </c>
      <c r="B54" s="8"/>
      <c r="C54" s="9"/>
      <c r="D54" s="9"/>
      <c r="E54" s="9"/>
      <c r="F54" s="9"/>
      <c r="G54" s="9"/>
      <c r="H54" s="90"/>
      <c r="I54" s="9"/>
    </row>
    <row r="55" ht="27" customHeight="1" spans="1:9">
      <c r="A55" s="11" t="s">
        <v>996</v>
      </c>
      <c r="B55" s="12" t="s">
        <v>728</v>
      </c>
      <c r="C55" s="13" t="s">
        <v>644</v>
      </c>
      <c r="D55" s="14">
        <v>615185805.28</v>
      </c>
      <c r="E55" s="15"/>
      <c r="F55" s="16"/>
      <c r="G55" s="16"/>
      <c r="H55" s="17"/>
      <c r="I55" s="26"/>
    </row>
    <row r="56" ht="27" customHeight="1" spans="1:9">
      <c r="A56" s="11"/>
      <c r="B56" s="12"/>
      <c r="C56" s="13" t="s">
        <v>80</v>
      </c>
      <c r="D56" s="14">
        <v>765587700.24</v>
      </c>
      <c r="E56" s="15"/>
      <c r="F56" s="16"/>
      <c r="G56" s="16"/>
      <c r="H56" s="17"/>
      <c r="I56" s="26"/>
    </row>
    <row r="57" ht="27" customHeight="1" spans="1:9">
      <c r="A57" s="11"/>
      <c r="B57" s="12"/>
      <c r="C57" s="13" t="s">
        <v>729</v>
      </c>
      <c r="D57" s="14">
        <f>D56-D55</f>
        <v>150401894.96</v>
      </c>
      <c r="E57" s="15"/>
      <c r="F57" s="16"/>
      <c r="G57" s="16"/>
      <c r="H57" s="17"/>
      <c r="I57" s="26"/>
    </row>
    <row r="58" ht="27" customHeight="1" spans="1:9">
      <c r="A58" s="11"/>
      <c r="B58" s="12"/>
      <c r="C58" s="13" t="s">
        <v>730</v>
      </c>
      <c r="D58" s="14">
        <f>IF(D55=0,0,D57/D55*100)</f>
        <v>24.448206325493</v>
      </c>
      <c r="E58" s="15" t="s">
        <v>639</v>
      </c>
      <c r="F58" s="18">
        <v>0</v>
      </c>
      <c r="G58" s="18">
        <v>0.2</v>
      </c>
      <c r="H58" s="19" t="s">
        <v>864</v>
      </c>
      <c r="I58" s="26" t="s">
        <v>997</v>
      </c>
    </row>
    <row r="59" ht="27" customHeight="1" spans="1:9">
      <c r="A59" s="11" t="s">
        <v>781</v>
      </c>
      <c r="B59" s="12" t="s">
        <v>732</v>
      </c>
      <c r="C59" s="13" t="s">
        <v>644</v>
      </c>
      <c r="D59" s="14">
        <v>613795805.28</v>
      </c>
      <c r="E59" s="15"/>
      <c r="F59" s="16"/>
      <c r="G59" s="16"/>
      <c r="H59" s="17"/>
      <c r="I59" s="26"/>
    </row>
    <row r="60" ht="27" customHeight="1" spans="1:9">
      <c r="A60" s="11"/>
      <c r="B60" s="12"/>
      <c r="C60" s="13" t="s">
        <v>80</v>
      </c>
      <c r="D60" s="14">
        <v>764087700.24</v>
      </c>
      <c r="E60" s="15"/>
      <c r="F60" s="16"/>
      <c r="G60" s="16"/>
      <c r="H60" s="17"/>
      <c r="I60" s="26"/>
    </row>
    <row r="61" ht="27" customHeight="1" spans="1:9">
      <c r="A61" s="11"/>
      <c r="B61" s="12"/>
      <c r="C61" s="13" t="s">
        <v>729</v>
      </c>
      <c r="D61" s="14">
        <f>D60-D59</f>
        <v>150291894.96</v>
      </c>
      <c r="E61" s="15"/>
      <c r="F61" s="16"/>
      <c r="G61" s="16"/>
      <c r="H61" s="17"/>
      <c r="I61" s="26"/>
    </row>
    <row r="62" ht="27" customHeight="1" spans="1:9">
      <c r="A62" s="11"/>
      <c r="B62" s="12"/>
      <c r="C62" s="13" t="s">
        <v>730</v>
      </c>
      <c r="D62" s="14">
        <f>IF(D59=0,0,D61/D59*100)</f>
        <v>24.4856503852189</v>
      </c>
      <c r="E62" s="15" t="s">
        <v>639</v>
      </c>
      <c r="F62" s="18">
        <v>0</v>
      </c>
      <c r="G62" s="18">
        <v>0.2</v>
      </c>
      <c r="H62" s="19" t="s">
        <v>864</v>
      </c>
      <c r="I62" s="26" t="s">
        <v>997</v>
      </c>
    </row>
    <row r="63" ht="27" customHeight="1" spans="1:9">
      <c r="A63" s="11" t="s">
        <v>998</v>
      </c>
      <c r="B63" s="11" t="s">
        <v>999</v>
      </c>
      <c r="C63" s="13" t="s">
        <v>644</v>
      </c>
      <c r="D63" s="14">
        <v>599095805.28</v>
      </c>
      <c r="E63" s="15"/>
      <c r="F63" s="16"/>
      <c r="G63" s="16"/>
      <c r="H63" s="17"/>
      <c r="I63" s="26"/>
    </row>
    <row r="64" ht="27" customHeight="1" spans="1:9">
      <c r="A64" s="11"/>
      <c r="B64" s="11"/>
      <c r="C64" s="13" t="s">
        <v>80</v>
      </c>
      <c r="D64" s="14">
        <v>689087700.24</v>
      </c>
      <c r="E64" s="15"/>
      <c r="F64" s="16"/>
      <c r="G64" s="16"/>
      <c r="H64" s="17"/>
      <c r="I64" s="26"/>
    </row>
    <row r="65" ht="27" customHeight="1" spans="1:9">
      <c r="A65" s="11"/>
      <c r="B65" s="11"/>
      <c r="C65" s="13" t="s">
        <v>729</v>
      </c>
      <c r="D65" s="14">
        <f>D64-D63</f>
        <v>89991894.96</v>
      </c>
      <c r="E65" s="15"/>
      <c r="F65" s="16"/>
      <c r="G65" s="16"/>
      <c r="H65" s="17"/>
      <c r="I65" s="26"/>
    </row>
    <row r="66" ht="27" customHeight="1" spans="1:9">
      <c r="A66" s="11"/>
      <c r="B66" s="11"/>
      <c r="C66" s="13" t="s">
        <v>730</v>
      </c>
      <c r="D66" s="14">
        <f>IF(D63=0,0,D65/D63*100)</f>
        <v>15.0212861059744</v>
      </c>
      <c r="E66" s="15" t="s">
        <v>639</v>
      </c>
      <c r="F66" s="18">
        <v>0</v>
      </c>
      <c r="G66" s="18">
        <v>0.2</v>
      </c>
      <c r="H66" s="19" t="s">
        <v>640</v>
      </c>
      <c r="I66" s="26"/>
    </row>
    <row r="67" ht="27" customHeight="1" spans="1:9">
      <c r="A67" s="11" t="s">
        <v>1000</v>
      </c>
      <c r="B67" s="12" t="s">
        <v>1001</v>
      </c>
      <c r="C67" s="13" t="s">
        <v>644</v>
      </c>
      <c r="D67" s="21">
        <v>14700000</v>
      </c>
      <c r="E67" s="15"/>
      <c r="F67" s="16"/>
      <c r="G67" s="16"/>
      <c r="H67" s="17"/>
      <c r="I67" s="26"/>
    </row>
    <row r="68" ht="27" customHeight="1" spans="1:9">
      <c r="A68" s="11"/>
      <c r="B68" s="12"/>
      <c r="C68" s="13" t="s">
        <v>80</v>
      </c>
      <c r="D68" s="21">
        <v>75000000</v>
      </c>
      <c r="E68" s="15"/>
      <c r="F68" s="16"/>
      <c r="G68" s="16"/>
      <c r="H68" s="17"/>
      <c r="I68" s="26"/>
    </row>
    <row r="69" ht="27" customHeight="1" spans="1:9">
      <c r="A69" s="11"/>
      <c r="B69" s="12"/>
      <c r="C69" s="13" t="s">
        <v>729</v>
      </c>
      <c r="D69" s="14">
        <f>D68-D67</f>
        <v>60300000</v>
      </c>
      <c r="E69" s="15"/>
      <c r="F69" s="16"/>
      <c r="G69" s="16"/>
      <c r="H69" s="17"/>
      <c r="I69" s="26"/>
    </row>
    <row r="70" ht="27" customHeight="1" spans="1:9">
      <c r="A70" s="11"/>
      <c r="B70" s="12"/>
      <c r="C70" s="13" t="s">
        <v>730</v>
      </c>
      <c r="D70" s="14">
        <f>IF(D67=0,0,D69/D67*100)</f>
        <v>410.204081632653</v>
      </c>
      <c r="E70" s="15"/>
      <c r="F70" s="16"/>
      <c r="G70" s="16"/>
      <c r="H70" s="17"/>
      <c r="I70" s="26"/>
    </row>
    <row r="71" ht="27" customHeight="1" spans="1:9">
      <c r="A71" s="11" t="s">
        <v>1002</v>
      </c>
      <c r="B71" s="11" t="s">
        <v>1003</v>
      </c>
      <c r="C71" s="13" t="s">
        <v>644</v>
      </c>
      <c r="D71" s="14">
        <v>57527.92</v>
      </c>
      <c r="E71" s="15"/>
      <c r="F71" s="16"/>
      <c r="G71" s="16"/>
      <c r="H71" s="17"/>
      <c r="I71" s="26"/>
    </row>
    <row r="72" ht="27" customHeight="1" spans="1:9">
      <c r="A72" s="11"/>
      <c r="B72" s="11"/>
      <c r="C72" s="13" t="s">
        <v>80</v>
      </c>
      <c r="D72" s="14">
        <v>59558.14</v>
      </c>
      <c r="E72" s="15"/>
      <c r="F72" s="16"/>
      <c r="G72" s="16"/>
      <c r="H72" s="17"/>
      <c r="I72" s="26"/>
    </row>
    <row r="73" ht="27" customHeight="1" spans="1:9">
      <c r="A73" s="11"/>
      <c r="B73" s="11"/>
      <c r="C73" s="13" t="s">
        <v>729</v>
      </c>
      <c r="D73" s="14">
        <f>D72-D71</f>
        <v>2030.22</v>
      </c>
      <c r="E73" s="15"/>
      <c r="F73" s="16"/>
      <c r="G73" s="16"/>
      <c r="H73" s="17"/>
      <c r="I73" s="26"/>
    </row>
    <row r="74" ht="27" customHeight="1" spans="1:9">
      <c r="A74" s="11"/>
      <c r="B74" s="11"/>
      <c r="C74" s="13" t="s">
        <v>730</v>
      </c>
      <c r="D74" s="14">
        <f>IF(D71=0,0,D73/D71*100)</f>
        <v>3.52910378125961</v>
      </c>
      <c r="E74" s="15" t="s">
        <v>639</v>
      </c>
      <c r="F74" s="18">
        <v>0.03</v>
      </c>
      <c r="G74" s="16" t="s">
        <v>784</v>
      </c>
      <c r="H74" s="19" t="s">
        <v>640</v>
      </c>
      <c r="I74" s="26"/>
    </row>
    <row r="75" ht="27" customHeight="1" spans="1:9">
      <c r="A75" s="11" t="s">
        <v>1004</v>
      </c>
      <c r="B75" s="12" t="s">
        <v>732</v>
      </c>
      <c r="C75" s="13" t="s">
        <v>644</v>
      </c>
      <c r="D75" s="14">
        <v>1390000</v>
      </c>
      <c r="E75" s="15"/>
      <c r="F75" s="16"/>
      <c r="G75" s="16"/>
      <c r="H75" s="17"/>
      <c r="I75" s="26"/>
    </row>
    <row r="76" ht="27" customHeight="1" spans="1:9">
      <c r="A76" s="11"/>
      <c r="B76" s="12"/>
      <c r="C76" s="13" t="s">
        <v>80</v>
      </c>
      <c r="D76" s="14">
        <v>1500000</v>
      </c>
      <c r="E76" s="15"/>
      <c r="F76" s="16"/>
      <c r="G76" s="16"/>
      <c r="H76" s="17"/>
      <c r="I76" s="26"/>
    </row>
    <row r="77" ht="27" customHeight="1" spans="1:9">
      <c r="A77" s="11"/>
      <c r="B77" s="12"/>
      <c r="C77" s="13" t="s">
        <v>729</v>
      </c>
      <c r="D77" s="14">
        <f>D76-D75</f>
        <v>110000</v>
      </c>
      <c r="E77" s="15"/>
      <c r="F77" s="16"/>
      <c r="G77" s="16"/>
      <c r="H77" s="17"/>
      <c r="I77" s="26"/>
    </row>
    <row r="78" ht="27" customHeight="1" spans="1:9">
      <c r="A78" s="11"/>
      <c r="B78" s="12"/>
      <c r="C78" s="13" t="s">
        <v>730</v>
      </c>
      <c r="D78" s="14">
        <f>IF(D75=0,0,D77/D75*100)</f>
        <v>7.9136690647482</v>
      </c>
      <c r="E78" s="15" t="s">
        <v>639</v>
      </c>
      <c r="F78" s="18">
        <v>-0.3</v>
      </c>
      <c r="G78" s="18">
        <v>0.3</v>
      </c>
      <c r="H78" s="19" t="s">
        <v>640</v>
      </c>
      <c r="I78" s="26"/>
    </row>
    <row r="79" ht="27" customHeight="1" spans="1:9">
      <c r="A79" s="11" t="s">
        <v>1005</v>
      </c>
      <c r="B79" s="11" t="s">
        <v>792</v>
      </c>
      <c r="C79" s="13" t="s">
        <v>644</v>
      </c>
      <c r="D79" s="14">
        <v>0</v>
      </c>
      <c r="E79" s="15" t="s">
        <v>639</v>
      </c>
      <c r="F79" s="20">
        <v>0</v>
      </c>
      <c r="G79" s="20">
        <v>0</v>
      </c>
      <c r="H79" s="19" t="s">
        <v>640</v>
      </c>
      <c r="I79" s="26"/>
    </row>
    <row r="80" ht="27" customHeight="1" spans="1:9">
      <c r="A80" s="11"/>
      <c r="B80" s="11"/>
      <c r="C80" s="13" t="s">
        <v>80</v>
      </c>
      <c r="D80" s="14">
        <v>0</v>
      </c>
      <c r="E80" s="15" t="s">
        <v>639</v>
      </c>
      <c r="F80" s="20">
        <v>0</v>
      </c>
      <c r="G80" s="20">
        <v>0</v>
      </c>
      <c r="H80" s="19" t="s">
        <v>640</v>
      </c>
      <c r="I80" s="26"/>
    </row>
    <row r="81" ht="27" customHeight="1" spans="1:9">
      <c r="A81" s="11"/>
      <c r="B81" s="11"/>
      <c r="C81" s="13" t="s">
        <v>729</v>
      </c>
      <c r="D81" s="14">
        <f>D80-D79</f>
        <v>0</v>
      </c>
      <c r="E81" s="15"/>
      <c r="F81" s="16"/>
      <c r="G81" s="16"/>
      <c r="H81" s="17"/>
      <c r="I81" s="26"/>
    </row>
    <row r="82" ht="27" customHeight="1" spans="1:9">
      <c r="A82" s="11"/>
      <c r="B82" s="11"/>
      <c r="C82" s="13" t="s">
        <v>730</v>
      </c>
      <c r="D82" s="14">
        <f>IF(D79=0,0,D81/D79*100)</f>
        <v>0</v>
      </c>
      <c r="E82" s="15"/>
      <c r="F82" s="16"/>
      <c r="G82" s="16"/>
      <c r="H82" s="17"/>
      <c r="I82" s="26"/>
    </row>
    <row r="83" ht="24" customHeight="1" spans="1:9">
      <c r="A83" s="8" t="s">
        <v>914</v>
      </c>
      <c r="B83" s="8"/>
      <c r="C83" s="9"/>
      <c r="D83" s="9"/>
      <c r="E83" s="9"/>
      <c r="F83" s="9"/>
      <c r="G83" s="9"/>
      <c r="H83" s="90"/>
      <c r="I83" s="9"/>
    </row>
    <row r="84" ht="27" customHeight="1" spans="1:9">
      <c r="A84" s="11" t="s">
        <v>795</v>
      </c>
      <c r="B84" s="12" t="s">
        <v>732</v>
      </c>
      <c r="C84" s="13" t="s">
        <v>644</v>
      </c>
      <c r="D84" s="14">
        <v>-7446533.05</v>
      </c>
      <c r="E84" s="15" t="s">
        <v>639</v>
      </c>
      <c r="F84" s="20">
        <v>0</v>
      </c>
      <c r="G84" s="16" t="s">
        <v>661</v>
      </c>
      <c r="H84" s="19" t="s">
        <v>864</v>
      </c>
      <c r="I84" s="26" t="s">
        <v>1006</v>
      </c>
    </row>
    <row r="85" ht="27" customHeight="1" spans="1:9">
      <c r="A85" s="11"/>
      <c r="B85" s="12"/>
      <c r="C85" s="13" t="s">
        <v>80</v>
      </c>
      <c r="D85" s="14">
        <v>540043.76</v>
      </c>
      <c r="E85" s="15" t="s">
        <v>639</v>
      </c>
      <c r="F85" s="20">
        <v>0</v>
      </c>
      <c r="G85" s="16" t="s">
        <v>661</v>
      </c>
      <c r="H85" s="19" t="s">
        <v>640</v>
      </c>
      <c r="I85" s="26"/>
    </row>
    <row r="86" ht="27" customHeight="1" spans="1:9">
      <c r="A86" s="11"/>
      <c r="B86" s="12"/>
      <c r="C86" s="13" t="s">
        <v>729</v>
      </c>
      <c r="D86" s="14">
        <f>D85-D84</f>
        <v>7986576.81</v>
      </c>
      <c r="E86" s="15"/>
      <c r="F86" s="16"/>
      <c r="G86" s="16"/>
      <c r="H86" s="17"/>
      <c r="I86" s="26"/>
    </row>
    <row r="87" ht="27" customHeight="1" spans="1:9">
      <c r="A87" s="11"/>
      <c r="B87" s="12"/>
      <c r="C87" s="13" t="s">
        <v>730</v>
      </c>
      <c r="D87" s="14">
        <f>IF(D84=0,0,D86/D84*100)</f>
        <v>-107.252284470825</v>
      </c>
      <c r="E87" s="15"/>
      <c r="F87" s="16"/>
      <c r="G87" s="16"/>
      <c r="H87" s="17"/>
      <c r="I87" s="26"/>
    </row>
    <row r="88" ht="27" customHeight="1" spans="1:9">
      <c r="A88" s="11" t="s">
        <v>796</v>
      </c>
      <c r="B88" s="12" t="s">
        <v>732</v>
      </c>
      <c r="C88" s="13" t="s">
        <v>644</v>
      </c>
      <c r="D88" s="14">
        <v>3955031.87</v>
      </c>
      <c r="E88" s="15" t="s">
        <v>639</v>
      </c>
      <c r="F88" s="20">
        <v>0</v>
      </c>
      <c r="G88" s="16" t="s">
        <v>661</v>
      </c>
      <c r="H88" s="19" t="s">
        <v>640</v>
      </c>
      <c r="I88" s="26"/>
    </row>
    <row r="89" ht="27" customHeight="1" spans="1:9">
      <c r="A89" s="11"/>
      <c r="B89" s="12"/>
      <c r="C89" s="13" t="s">
        <v>80</v>
      </c>
      <c r="D89" s="14">
        <v>4495075.63</v>
      </c>
      <c r="E89" s="15" t="s">
        <v>639</v>
      </c>
      <c r="F89" s="20">
        <v>0</v>
      </c>
      <c r="G89" s="16" t="s">
        <v>661</v>
      </c>
      <c r="H89" s="19" t="s">
        <v>640</v>
      </c>
      <c r="I89" s="26"/>
    </row>
    <row r="90" ht="27" customHeight="1" spans="1:9">
      <c r="A90" s="11"/>
      <c r="B90" s="12"/>
      <c r="C90" s="13" t="s">
        <v>729</v>
      </c>
      <c r="D90" s="14">
        <f>D89-D88</f>
        <v>540043.76</v>
      </c>
      <c r="E90" s="15"/>
      <c r="F90" s="16"/>
      <c r="G90" s="16"/>
      <c r="H90" s="17"/>
      <c r="I90" s="26"/>
    </row>
    <row r="91" ht="27" customHeight="1" spans="1:9">
      <c r="A91" s="11"/>
      <c r="B91" s="12"/>
      <c r="C91" s="13" t="s">
        <v>730</v>
      </c>
      <c r="D91" s="14">
        <v>0</v>
      </c>
      <c r="E91" s="15"/>
      <c r="F91" s="16"/>
      <c r="G91" s="16"/>
      <c r="H91" s="17"/>
      <c r="I91" s="26"/>
    </row>
    <row r="92" ht="27" customHeight="1" spans="1:9">
      <c r="A92" s="11" t="s">
        <v>797</v>
      </c>
      <c r="B92" s="11" t="s">
        <v>798</v>
      </c>
      <c r="C92" s="13" t="s">
        <v>644</v>
      </c>
      <c r="D92" s="14">
        <v>0.08</v>
      </c>
      <c r="E92" s="15" t="s">
        <v>639</v>
      </c>
      <c r="F92" s="20">
        <v>6</v>
      </c>
      <c r="G92" s="16" t="s">
        <v>661</v>
      </c>
      <c r="H92" s="19" t="s">
        <v>864</v>
      </c>
      <c r="I92" s="26" t="s">
        <v>1007</v>
      </c>
    </row>
    <row r="93" ht="27" customHeight="1" spans="1:9">
      <c r="A93" s="11"/>
      <c r="B93" s="11"/>
      <c r="C93" s="13" t="s">
        <v>80</v>
      </c>
      <c r="D93" s="14">
        <v>0.07</v>
      </c>
      <c r="E93" s="15" t="s">
        <v>639</v>
      </c>
      <c r="F93" s="20">
        <v>6</v>
      </c>
      <c r="G93" s="16" t="s">
        <v>661</v>
      </c>
      <c r="H93" s="19" t="s">
        <v>864</v>
      </c>
      <c r="I93" s="26" t="s">
        <v>1007</v>
      </c>
    </row>
    <row r="94" ht="27" customHeight="1" spans="1:9">
      <c r="A94" s="11"/>
      <c r="B94" s="11"/>
      <c r="C94" s="13" t="s">
        <v>729</v>
      </c>
      <c r="D94" s="14">
        <f>D93-D92</f>
        <v>-0.01</v>
      </c>
      <c r="E94" s="15"/>
      <c r="F94" s="16"/>
      <c r="G94" s="16"/>
      <c r="H94" s="17"/>
      <c r="I94" s="26"/>
    </row>
    <row r="95" ht="27" customHeight="1" spans="1:9">
      <c r="A95" s="11"/>
      <c r="B95" s="11"/>
      <c r="C95" s="13" t="s">
        <v>730</v>
      </c>
      <c r="D95" s="14">
        <f>IF(D92=0,0,D94/D92*100)</f>
        <v>-12.5</v>
      </c>
      <c r="E95" s="15"/>
      <c r="F95" s="16"/>
      <c r="G95" s="16"/>
      <c r="H95" s="17"/>
      <c r="I95" s="26"/>
    </row>
    <row r="96" ht="27" customHeight="1" spans="1:9">
      <c r="A96" s="8" t="s">
        <v>918</v>
      </c>
      <c r="B96" s="8"/>
      <c r="C96" s="9"/>
      <c r="D96" s="31"/>
      <c r="E96" s="31"/>
      <c r="F96" s="31"/>
      <c r="G96" s="31"/>
      <c r="H96" s="90"/>
      <c r="I96" s="31"/>
    </row>
    <row r="97" ht="27" customHeight="1" spans="1:9">
      <c r="A97" s="11" t="s">
        <v>800</v>
      </c>
      <c r="B97" s="12" t="s">
        <v>732</v>
      </c>
      <c r="C97" s="13" t="s">
        <v>644</v>
      </c>
      <c r="D97" s="14">
        <v>27030</v>
      </c>
      <c r="E97" s="15"/>
      <c r="F97" s="16"/>
      <c r="G97" s="16"/>
      <c r="H97" s="17"/>
      <c r="I97" s="26"/>
    </row>
    <row r="98" ht="27" customHeight="1" spans="1:9">
      <c r="A98" s="11"/>
      <c r="B98" s="12"/>
      <c r="C98" s="13" t="s">
        <v>80</v>
      </c>
      <c r="D98" s="14">
        <v>29205</v>
      </c>
      <c r="E98" s="15"/>
      <c r="F98" s="16"/>
      <c r="G98" s="16"/>
      <c r="H98" s="17"/>
      <c r="I98" s="26"/>
    </row>
    <row r="99" ht="27" customHeight="1" spans="1:9">
      <c r="A99" s="11"/>
      <c r="B99" s="12"/>
      <c r="C99" s="13" t="s">
        <v>729</v>
      </c>
      <c r="D99" s="14">
        <f>D98-D97</f>
        <v>2175</v>
      </c>
      <c r="E99" s="15"/>
      <c r="F99" s="16"/>
      <c r="G99" s="16"/>
      <c r="H99" s="17"/>
      <c r="I99" s="26"/>
    </row>
    <row r="100" ht="27" customHeight="1" spans="1:9">
      <c r="A100" s="11"/>
      <c r="B100" s="12"/>
      <c r="C100" s="13" t="s">
        <v>730</v>
      </c>
      <c r="D100" s="14">
        <f>IF(D97=0,0,D99/D97*100)</f>
        <v>8.04661487236404</v>
      </c>
      <c r="E100" s="15" t="s">
        <v>639</v>
      </c>
      <c r="F100" s="18">
        <v>0</v>
      </c>
      <c r="G100" s="18">
        <v>0.1</v>
      </c>
      <c r="H100" s="19" t="s">
        <v>640</v>
      </c>
      <c r="I100" s="26"/>
    </row>
    <row r="101" ht="27" customHeight="1" spans="1:9">
      <c r="A101" s="11" t="s">
        <v>1008</v>
      </c>
      <c r="B101" s="12" t="s">
        <v>732</v>
      </c>
      <c r="C101" s="13" t="s">
        <v>644</v>
      </c>
      <c r="D101" s="14">
        <v>16616</v>
      </c>
      <c r="E101" s="15"/>
      <c r="F101" s="16"/>
      <c r="G101" s="16"/>
      <c r="H101" s="17"/>
      <c r="I101" s="26"/>
    </row>
    <row r="102" ht="27" customHeight="1" spans="1:9">
      <c r="A102" s="11"/>
      <c r="B102" s="12"/>
      <c r="C102" s="13" t="s">
        <v>80</v>
      </c>
      <c r="D102" s="14">
        <v>17635</v>
      </c>
      <c r="E102" s="15"/>
      <c r="F102" s="16"/>
      <c r="G102" s="16"/>
      <c r="H102" s="17"/>
      <c r="I102" s="26"/>
    </row>
    <row r="103" ht="27" customHeight="1" spans="1:9">
      <c r="A103" s="11"/>
      <c r="B103" s="12"/>
      <c r="C103" s="13" t="s">
        <v>729</v>
      </c>
      <c r="D103" s="14">
        <f>D102-D101</f>
        <v>1019</v>
      </c>
      <c r="E103" s="15"/>
      <c r="F103" s="16"/>
      <c r="G103" s="16"/>
      <c r="H103" s="17"/>
      <c r="I103" s="26"/>
    </row>
    <row r="104" ht="27" customHeight="1" spans="1:9">
      <c r="A104" s="11"/>
      <c r="B104" s="12"/>
      <c r="C104" s="13" t="s">
        <v>730</v>
      </c>
      <c r="D104" s="14">
        <f>IF(D101=0,0,D103/D101*100)</f>
        <v>6.13264323543572</v>
      </c>
      <c r="E104" s="15" t="s">
        <v>639</v>
      </c>
      <c r="F104" s="18">
        <v>0</v>
      </c>
      <c r="G104" s="18">
        <v>0.1</v>
      </c>
      <c r="H104" s="19" t="s">
        <v>640</v>
      </c>
      <c r="I104" s="26"/>
    </row>
    <row r="105" ht="27" customHeight="1" spans="1:9">
      <c r="A105" s="11" t="s">
        <v>1009</v>
      </c>
      <c r="B105" s="12" t="s">
        <v>732</v>
      </c>
      <c r="C105" s="13" t="s">
        <v>644</v>
      </c>
      <c r="D105" s="14">
        <v>10414</v>
      </c>
      <c r="E105" s="15"/>
      <c r="F105" s="16"/>
      <c r="G105" s="16"/>
      <c r="H105" s="17"/>
      <c r="I105" s="26"/>
    </row>
    <row r="106" ht="27" customHeight="1" spans="1:9">
      <c r="A106" s="11"/>
      <c r="B106" s="12"/>
      <c r="C106" s="13" t="s">
        <v>80</v>
      </c>
      <c r="D106" s="14">
        <v>11570</v>
      </c>
      <c r="E106" s="15"/>
      <c r="F106" s="16"/>
      <c r="G106" s="16"/>
      <c r="H106" s="17"/>
      <c r="I106" s="26"/>
    </row>
    <row r="107" ht="27" customHeight="1" spans="1:9">
      <c r="A107" s="11"/>
      <c r="B107" s="12"/>
      <c r="C107" s="13" t="s">
        <v>729</v>
      </c>
      <c r="D107" s="14">
        <f>D106-D105</f>
        <v>1156</v>
      </c>
      <c r="E107" s="15"/>
      <c r="F107" s="16"/>
      <c r="G107" s="16"/>
      <c r="H107" s="17"/>
      <c r="I107" s="26"/>
    </row>
    <row r="108" ht="27" customHeight="1" spans="1:9">
      <c r="A108" s="11"/>
      <c r="B108" s="12"/>
      <c r="C108" s="13" t="s">
        <v>730</v>
      </c>
      <c r="D108" s="14">
        <f>IF(D105=0,0,D107/D105*100)</f>
        <v>11.1004417130785</v>
      </c>
      <c r="E108" s="15" t="s">
        <v>639</v>
      </c>
      <c r="F108" s="18">
        <v>0</v>
      </c>
      <c r="G108" s="18">
        <v>0.1</v>
      </c>
      <c r="H108" s="19" t="s">
        <v>864</v>
      </c>
      <c r="I108" s="26" t="s">
        <v>1010</v>
      </c>
    </row>
    <row r="109" ht="27" customHeight="1" spans="1:9">
      <c r="A109" s="11" t="s">
        <v>812</v>
      </c>
      <c r="B109" s="12" t="s">
        <v>732</v>
      </c>
      <c r="C109" s="13" t="s">
        <v>644</v>
      </c>
      <c r="D109" s="14">
        <v>16616</v>
      </c>
      <c r="E109" s="15"/>
      <c r="F109" s="16"/>
      <c r="G109" s="16"/>
      <c r="H109" s="17"/>
      <c r="I109" s="26"/>
    </row>
    <row r="110" ht="27" customHeight="1" spans="1:9">
      <c r="A110" s="11"/>
      <c r="B110" s="12"/>
      <c r="C110" s="13" t="s">
        <v>80</v>
      </c>
      <c r="D110" s="14">
        <v>17635</v>
      </c>
      <c r="E110" s="15"/>
      <c r="F110" s="16"/>
      <c r="G110" s="16"/>
      <c r="H110" s="17"/>
      <c r="I110" s="26"/>
    </row>
    <row r="111" ht="27" customHeight="1" spans="1:9">
      <c r="A111" s="11"/>
      <c r="B111" s="12"/>
      <c r="C111" s="13" t="s">
        <v>729</v>
      </c>
      <c r="D111" s="14">
        <f>D110-D109</f>
        <v>1019</v>
      </c>
      <c r="E111" s="15"/>
      <c r="F111" s="16"/>
      <c r="G111" s="16"/>
      <c r="H111" s="17"/>
      <c r="I111" s="26"/>
    </row>
    <row r="112" ht="27" customHeight="1" spans="1:9">
      <c r="A112" s="11"/>
      <c r="B112" s="12"/>
      <c r="C112" s="13" t="s">
        <v>730</v>
      </c>
      <c r="D112" s="14">
        <f>IF(D109=0,0,D111/D109*100)</f>
        <v>6.13264323543572</v>
      </c>
      <c r="E112" s="15" t="s">
        <v>639</v>
      </c>
      <c r="F112" s="18">
        <v>0</v>
      </c>
      <c r="G112" s="18">
        <v>0.1</v>
      </c>
      <c r="H112" s="19" t="s">
        <v>640</v>
      </c>
      <c r="I112" s="26"/>
    </row>
    <row r="113" ht="27" customHeight="1" spans="1:9">
      <c r="A113" s="11" t="s">
        <v>1011</v>
      </c>
      <c r="B113" s="12" t="s">
        <v>1012</v>
      </c>
      <c r="C113" s="13" t="s">
        <v>644</v>
      </c>
      <c r="D113" s="14">
        <f>D109/D101*100</f>
        <v>100</v>
      </c>
      <c r="E113" s="15" t="s">
        <v>639</v>
      </c>
      <c r="F113" s="18">
        <v>0.95</v>
      </c>
      <c r="G113" s="18">
        <v>1</v>
      </c>
      <c r="H113" s="19" t="s">
        <v>640</v>
      </c>
      <c r="I113" s="26"/>
    </row>
    <row r="114" ht="27" customHeight="1" spans="1:9">
      <c r="A114" s="11"/>
      <c r="B114" s="12"/>
      <c r="C114" s="13" t="s">
        <v>80</v>
      </c>
      <c r="D114" s="14">
        <f>D110/D102*100</f>
        <v>100</v>
      </c>
      <c r="E114" s="15" t="s">
        <v>639</v>
      </c>
      <c r="F114" s="18">
        <v>0.95</v>
      </c>
      <c r="G114" s="18">
        <v>1</v>
      </c>
      <c r="H114" s="19" t="s">
        <v>640</v>
      </c>
      <c r="I114" s="26"/>
    </row>
    <row r="115" ht="27" customHeight="1" spans="1:9">
      <c r="A115" s="11"/>
      <c r="B115" s="12"/>
      <c r="C115" s="13" t="s">
        <v>729</v>
      </c>
      <c r="D115" s="14">
        <f>D114-D113</f>
        <v>0</v>
      </c>
      <c r="E115" s="15" t="s">
        <v>639</v>
      </c>
      <c r="F115" s="18">
        <v>0</v>
      </c>
      <c r="G115" s="16" t="s">
        <v>661</v>
      </c>
      <c r="H115" s="19" t="s">
        <v>640</v>
      </c>
      <c r="I115" s="26"/>
    </row>
    <row r="116" ht="27" customHeight="1" spans="1:9">
      <c r="A116" s="11" t="s">
        <v>1013</v>
      </c>
      <c r="B116" s="12" t="s">
        <v>732</v>
      </c>
      <c r="C116" s="13" t="s">
        <v>644</v>
      </c>
      <c r="D116" s="14">
        <v>1165030000</v>
      </c>
      <c r="E116" s="15"/>
      <c r="F116" s="16"/>
      <c r="G116" s="16"/>
      <c r="H116" s="17"/>
      <c r="I116" s="26"/>
    </row>
    <row r="117" ht="27" customHeight="1" spans="1:9">
      <c r="A117" s="11"/>
      <c r="B117" s="12"/>
      <c r="C117" s="13" t="s">
        <v>80</v>
      </c>
      <c r="D117" s="14">
        <v>1261365600</v>
      </c>
      <c r="E117" s="15"/>
      <c r="F117" s="16"/>
      <c r="G117" s="16"/>
      <c r="H117" s="17"/>
      <c r="I117" s="26"/>
    </row>
    <row r="118" ht="27" customHeight="1" spans="1:9">
      <c r="A118" s="11"/>
      <c r="B118" s="12"/>
      <c r="C118" s="13" t="s">
        <v>729</v>
      </c>
      <c r="D118" s="14">
        <f>D117-D116</f>
        <v>96335600</v>
      </c>
      <c r="E118" s="15"/>
      <c r="F118" s="16"/>
      <c r="G118" s="16"/>
      <c r="H118" s="17"/>
      <c r="I118" s="26"/>
    </row>
    <row r="119" ht="27" customHeight="1" spans="1:9">
      <c r="A119" s="11"/>
      <c r="B119" s="12"/>
      <c r="C119" s="13" t="s">
        <v>730</v>
      </c>
      <c r="D119" s="14">
        <f>IF(D116=0,0,D118/D116*100)</f>
        <v>8.26893728058505</v>
      </c>
      <c r="E119" s="15" t="s">
        <v>639</v>
      </c>
      <c r="F119" s="18">
        <v>0.02</v>
      </c>
      <c r="G119" s="18">
        <v>0.2</v>
      </c>
      <c r="H119" s="19" t="s">
        <v>640</v>
      </c>
      <c r="I119" s="26"/>
    </row>
    <row r="120" ht="27" customHeight="1" spans="1:9">
      <c r="A120" s="11" t="s">
        <v>1014</v>
      </c>
      <c r="B120" s="12" t="s">
        <v>732</v>
      </c>
      <c r="C120" s="13" t="s">
        <v>644</v>
      </c>
      <c r="D120" s="14">
        <v>1165030000</v>
      </c>
      <c r="E120" s="15"/>
      <c r="F120" s="16"/>
      <c r="G120" s="16"/>
      <c r="H120" s="17"/>
      <c r="I120" s="26"/>
    </row>
    <row r="121" ht="27" customHeight="1" spans="1:9">
      <c r="A121" s="11"/>
      <c r="B121" s="12"/>
      <c r="C121" s="13" t="s">
        <v>80</v>
      </c>
      <c r="D121" s="14">
        <v>1261365600</v>
      </c>
      <c r="E121" s="15"/>
      <c r="F121" s="16"/>
      <c r="G121" s="16"/>
      <c r="H121" s="17"/>
      <c r="I121" s="26"/>
    </row>
    <row r="122" ht="27" customHeight="1" spans="1:9">
      <c r="A122" s="11"/>
      <c r="B122" s="12"/>
      <c r="C122" s="13" t="s">
        <v>729</v>
      </c>
      <c r="D122" s="14">
        <f>D121-D120</f>
        <v>96335600</v>
      </c>
      <c r="E122" s="15"/>
      <c r="F122" s="16"/>
      <c r="G122" s="16"/>
      <c r="H122" s="17"/>
      <c r="I122" s="26"/>
    </row>
    <row r="123" ht="27" customHeight="1" spans="1:9">
      <c r="A123" s="11"/>
      <c r="B123" s="12"/>
      <c r="C123" s="13" t="s">
        <v>730</v>
      </c>
      <c r="D123" s="14">
        <f>IF(D120=0,0,D122/D120*100)</f>
        <v>8.26893728058505</v>
      </c>
      <c r="E123" s="15" t="s">
        <v>639</v>
      </c>
      <c r="F123" s="18">
        <v>0.02</v>
      </c>
      <c r="G123" s="18">
        <v>0.2</v>
      </c>
      <c r="H123" s="19" t="s">
        <v>640</v>
      </c>
      <c r="I123" s="26"/>
    </row>
    <row r="124" ht="27" customHeight="1" spans="1:9">
      <c r="A124" s="11" t="s">
        <v>1015</v>
      </c>
      <c r="B124" s="12" t="s">
        <v>1016</v>
      </c>
      <c r="C124" s="13" t="s">
        <v>644</v>
      </c>
      <c r="D124" s="14">
        <f>D116-D120</f>
        <v>0</v>
      </c>
      <c r="E124" s="15" t="s">
        <v>639</v>
      </c>
      <c r="F124" s="16">
        <v>0</v>
      </c>
      <c r="G124" s="16">
        <v>0</v>
      </c>
      <c r="H124" s="19" t="s">
        <v>640</v>
      </c>
      <c r="I124" s="26"/>
    </row>
    <row r="125" ht="27" customHeight="1" spans="1:9">
      <c r="A125" s="11"/>
      <c r="B125" s="12"/>
      <c r="C125" s="13" t="s">
        <v>80</v>
      </c>
      <c r="D125" s="14">
        <f>D117-D121</f>
        <v>0</v>
      </c>
      <c r="E125" s="15" t="s">
        <v>639</v>
      </c>
      <c r="F125" s="16">
        <v>0</v>
      </c>
      <c r="G125" s="16">
        <v>0</v>
      </c>
      <c r="H125" s="19" t="s">
        <v>640</v>
      </c>
      <c r="I125" s="26"/>
    </row>
    <row r="126" ht="27" customHeight="1" spans="1:9">
      <c r="A126" s="11" t="s">
        <v>1017</v>
      </c>
      <c r="B126" s="12" t="s">
        <v>835</v>
      </c>
      <c r="C126" s="13" t="s">
        <v>644</v>
      </c>
      <c r="D126" s="14">
        <f>IF(D109=0,0,D120/D109)</f>
        <v>70114.9494463168</v>
      </c>
      <c r="E126" s="15" t="s">
        <v>639</v>
      </c>
      <c r="F126" s="16">
        <v>50000</v>
      </c>
      <c r="G126" s="16">
        <v>200000</v>
      </c>
      <c r="H126" s="19" t="s">
        <v>640</v>
      </c>
      <c r="I126" s="26"/>
    </row>
    <row r="127" ht="27" customHeight="1" spans="1:9">
      <c r="A127" s="11"/>
      <c r="B127" s="12"/>
      <c r="C127" s="13" t="s">
        <v>80</v>
      </c>
      <c r="D127" s="14">
        <f>IF(D110=0,0,D121/D110)</f>
        <v>71526.2602778565</v>
      </c>
      <c r="E127" s="15" t="s">
        <v>639</v>
      </c>
      <c r="F127" s="16">
        <v>50000</v>
      </c>
      <c r="G127" s="16">
        <v>200000</v>
      </c>
      <c r="H127" s="19" t="s">
        <v>640</v>
      </c>
      <c r="I127" s="26"/>
    </row>
    <row r="128" ht="27" customHeight="1" spans="1:9">
      <c r="A128" s="11"/>
      <c r="B128" s="12"/>
      <c r="C128" s="13" t="s">
        <v>729</v>
      </c>
      <c r="D128" s="14">
        <f>D127-D126</f>
        <v>1411.31083153973</v>
      </c>
      <c r="E128" s="15"/>
      <c r="F128" s="16"/>
      <c r="G128" s="16"/>
      <c r="H128" s="17"/>
      <c r="I128" s="26"/>
    </row>
    <row r="129" ht="27" customHeight="1" spans="1:9">
      <c r="A129" s="11"/>
      <c r="B129" s="12"/>
      <c r="C129" s="13" t="s">
        <v>730</v>
      </c>
      <c r="D129" s="14">
        <f>IF(D126=0,0,D128/D126*100)</f>
        <v>2.01285295459036</v>
      </c>
      <c r="E129" s="15" t="s">
        <v>639</v>
      </c>
      <c r="F129" s="18">
        <v>0.02</v>
      </c>
      <c r="G129" s="18">
        <v>0.15</v>
      </c>
      <c r="H129" s="19" t="s">
        <v>640</v>
      </c>
      <c r="I129" s="26"/>
    </row>
    <row r="130" ht="27" customHeight="1" spans="1:9">
      <c r="A130" s="11" t="s">
        <v>1018</v>
      </c>
      <c r="B130" s="12" t="s">
        <v>1019</v>
      </c>
      <c r="C130" s="13" t="s">
        <v>644</v>
      </c>
      <c r="D130" s="14">
        <f>IF(D134=0,0,D126/D134*100)</f>
        <v>114.827712363566</v>
      </c>
      <c r="E130" s="15" t="s">
        <v>639</v>
      </c>
      <c r="F130" s="18">
        <v>0.6</v>
      </c>
      <c r="G130" s="18">
        <v>3</v>
      </c>
      <c r="H130" s="19" t="s">
        <v>640</v>
      </c>
      <c r="I130" s="26"/>
    </row>
    <row r="131" ht="27" customHeight="1" spans="1:9">
      <c r="A131" s="11"/>
      <c r="B131" s="12"/>
      <c r="C131" s="13" t="s">
        <v>80</v>
      </c>
      <c r="D131" s="14">
        <f>IF(D135=0,0,D127/D135*100)</f>
        <v>106.43313583896</v>
      </c>
      <c r="E131" s="15" t="s">
        <v>639</v>
      </c>
      <c r="F131" s="18">
        <v>0.6</v>
      </c>
      <c r="G131" s="18">
        <v>3</v>
      </c>
      <c r="H131" s="19" t="s">
        <v>640</v>
      </c>
      <c r="I131" s="26"/>
    </row>
    <row r="132" ht="27" customHeight="1" spans="1:9">
      <c r="A132" s="11"/>
      <c r="B132" s="12"/>
      <c r="C132" s="13" t="s">
        <v>729</v>
      </c>
      <c r="D132" s="14">
        <f>D131-D130</f>
        <v>-8.39457652460527</v>
      </c>
      <c r="E132" s="15"/>
      <c r="F132" s="16"/>
      <c r="G132" s="16"/>
      <c r="H132" s="17"/>
      <c r="I132" s="26"/>
    </row>
    <row r="133" ht="27" customHeight="1" spans="1:9">
      <c r="A133" s="11"/>
      <c r="B133" s="12"/>
      <c r="C133" s="13" t="s">
        <v>730</v>
      </c>
      <c r="D133" s="14">
        <f>IF(D130=0,0,D132/D130*100)</f>
        <v>-7.31058413671649</v>
      </c>
      <c r="E133" s="15"/>
      <c r="F133" s="18"/>
      <c r="G133" s="18"/>
      <c r="H133" s="19"/>
      <c r="I133" s="26"/>
    </row>
    <row r="134" ht="27" customHeight="1" spans="1:9">
      <c r="A134" s="11" t="s">
        <v>1020</v>
      </c>
      <c r="B134" s="12" t="s">
        <v>847</v>
      </c>
      <c r="C134" s="13" t="s">
        <v>644</v>
      </c>
      <c r="D134" s="14">
        <v>61061</v>
      </c>
      <c r="E134" s="15" t="s">
        <v>639</v>
      </c>
      <c r="F134" s="20">
        <v>50000</v>
      </c>
      <c r="G134" s="20">
        <v>120000</v>
      </c>
      <c r="H134" s="19" t="s">
        <v>640</v>
      </c>
      <c r="I134" s="26"/>
    </row>
    <row r="135" ht="27" customHeight="1" spans="1:9">
      <c r="A135" s="11"/>
      <c r="B135" s="12"/>
      <c r="C135" s="13" t="s">
        <v>80</v>
      </c>
      <c r="D135" s="14">
        <v>67203</v>
      </c>
      <c r="E135" s="15" t="s">
        <v>639</v>
      </c>
      <c r="F135" s="20">
        <v>56000</v>
      </c>
      <c r="G135" s="20">
        <v>140000</v>
      </c>
      <c r="H135" s="19" t="s">
        <v>640</v>
      </c>
      <c r="I135" s="26"/>
    </row>
    <row r="136" ht="27" customHeight="1" spans="1:9">
      <c r="A136" s="11"/>
      <c r="B136" s="12"/>
      <c r="C136" s="13" t="s">
        <v>729</v>
      </c>
      <c r="D136" s="14">
        <f>D135-D134</f>
        <v>6142</v>
      </c>
      <c r="E136" s="15"/>
      <c r="F136" s="16"/>
      <c r="G136" s="16"/>
      <c r="H136" s="17"/>
      <c r="I136" s="26"/>
    </row>
    <row r="137" ht="27" customHeight="1" spans="1:9">
      <c r="A137" s="8" t="s">
        <v>932</v>
      </c>
      <c r="B137" s="8"/>
      <c r="C137" s="9"/>
      <c r="D137" s="31"/>
      <c r="E137" s="31"/>
      <c r="F137" s="31"/>
      <c r="G137" s="31"/>
      <c r="H137" s="90"/>
      <c r="I137" s="31"/>
    </row>
    <row r="138" ht="27" customHeight="1" spans="1:9">
      <c r="A138" s="11" t="s">
        <v>1021</v>
      </c>
      <c r="B138" s="11" t="s">
        <v>850</v>
      </c>
      <c r="C138" s="13" t="s">
        <v>644</v>
      </c>
      <c r="D138" s="91">
        <f>D101/D105*100</f>
        <v>159.55444593816</v>
      </c>
      <c r="E138" s="15"/>
      <c r="F138" s="16"/>
      <c r="G138" s="16"/>
      <c r="H138" s="17"/>
      <c r="I138" s="26"/>
    </row>
    <row r="139" ht="27" customHeight="1" spans="1:9">
      <c r="A139" s="11"/>
      <c r="B139" s="11"/>
      <c r="C139" s="13" t="s">
        <v>80</v>
      </c>
      <c r="D139" s="91">
        <f>D102/D106*100</f>
        <v>152.420051858254</v>
      </c>
      <c r="E139" s="15"/>
      <c r="F139" s="16"/>
      <c r="G139" s="16"/>
      <c r="H139" s="17"/>
      <c r="I139" s="26"/>
    </row>
    <row r="140" ht="27" customHeight="1" spans="1:9">
      <c r="A140" s="11"/>
      <c r="B140" s="11"/>
      <c r="C140" s="13" t="s">
        <v>729</v>
      </c>
      <c r="D140" s="91">
        <f>D139-D138</f>
        <v>-7.13439407990606</v>
      </c>
      <c r="E140" s="15"/>
      <c r="F140" s="16"/>
      <c r="G140" s="16"/>
      <c r="H140" s="17"/>
      <c r="I140" s="26"/>
    </row>
    <row r="141" ht="27" customHeight="1" spans="1:9">
      <c r="A141" s="11" t="s">
        <v>1022</v>
      </c>
      <c r="B141" s="11" t="s">
        <v>852</v>
      </c>
      <c r="C141" s="13" t="s">
        <v>644</v>
      </c>
      <c r="D141" s="91">
        <f>D71/D126*100</f>
        <v>82.0480089542759</v>
      </c>
      <c r="E141" s="15" t="s">
        <v>639</v>
      </c>
      <c r="F141" s="18">
        <v>0.4</v>
      </c>
      <c r="G141" s="18">
        <v>1</v>
      </c>
      <c r="H141" s="19" t="s">
        <v>640</v>
      </c>
      <c r="I141" s="26"/>
    </row>
    <row r="142" ht="27" customHeight="1" spans="1:9">
      <c r="A142" s="11"/>
      <c r="B142" s="11"/>
      <c r="C142" s="13" t="s">
        <v>80</v>
      </c>
      <c r="D142" s="91">
        <f>D72/D127*100</f>
        <v>83.2675156909305</v>
      </c>
      <c r="E142" s="15" t="s">
        <v>639</v>
      </c>
      <c r="F142" s="18">
        <v>0.4</v>
      </c>
      <c r="G142" s="18">
        <v>1</v>
      </c>
      <c r="H142" s="19" t="s">
        <v>640</v>
      </c>
      <c r="I142" s="26"/>
    </row>
    <row r="143" ht="27" customHeight="1" spans="1:9">
      <c r="A143" s="11"/>
      <c r="B143" s="11"/>
      <c r="C143" s="13" t="s">
        <v>729</v>
      </c>
      <c r="D143" s="91">
        <f>D142-D141</f>
        <v>1.21950673665468</v>
      </c>
      <c r="E143" s="15"/>
      <c r="F143" s="16"/>
      <c r="G143" s="16"/>
      <c r="H143" s="17"/>
      <c r="I143" s="26"/>
    </row>
    <row r="144" ht="27" customHeight="1" spans="1:9">
      <c r="A144" s="11" t="s">
        <v>1023</v>
      </c>
      <c r="B144" s="11" t="s">
        <v>1024</v>
      </c>
      <c r="C144" s="13" t="s">
        <v>644</v>
      </c>
      <c r="D144" s="14">
        <f>D120*0.24</f>
        <v>279607200</v>
      </c>
      <c r="E144" s="15"/>
      <c r="F144" s="16"/>
      <c r="G144" s="16"/>
      <c r="H144" s="17"/>
      <c r="I144" s="26"/>
    </row>
    <row r="145" ht="27" customHeight="1" spans="1:9">
      <c r="A145" s="11"/>
      <c r="B145" s="11"/>
      <c r="C145" s="13" t="s">
        <v>80</v>
      </c>
      <c r="D145" s="14">
        <f>D121*0.24</f>
        <v>302727744</v>
      </c>
      <c r="E145" s="15"/>
      <c r="F145" s="18"/>
      <c r="G145" s="18"/>
      <c r="H145" s="92"/>
      <c r="I145" s="26"/>
    </row>
    <row r="146" ht="27" customHeight="1" spans="1:9">
      <c r="A146" s="11" t="s">
        <v>1025</v>
      </c>
      <c r="B146" s="11" t="s">
        <v>1026</v>
      </c>
      <c r="C146" s="13" t="s">
        <v>644</v>
      </c>
      <c r="D146" s="14">
        <f>IF(D144=0,0,D15/D144*100)</f>
        <v>60.705</v>
      </c>
      <c r="E146" s="15" t="s">
        <v>639</v>
      </c>
      <c r="F146" s="18">
        <v>0.95</v>
      </c>
      <c r="G146" s="18">
        <v>1.02</v>
      </c>
      <c r="H146" s="19" t="s">
        <v>864</v>
      </c>
      <c r="I146" s="26" t="s">
        <v>1027</v>
      </c>
    </row>
    <row r="147" ht="27" customHeight="1" spans="1:9">
      <c r="A147" s="11"/>
      <c r="B147" s="11"/>
      <c r="C147" s="13" t="s">
        <v>80</v>
      </c>
      <c r="D147" s="14">
        <f>IF(D145=0,0,D16/D145*100)</f>
        <v>100</v>
      </c>
      <c r="E147" s="15" t="s">
        <v>639</v>
      </c>
      <c r="F147" s="18">
        <v>0.95</v>
      </c>
      <c r="G147" s="18">
        <v>1.02</v>
      </c>
      <c r="H147" s="19" t="s">
        <v>640</v>
      </c>
      <c r="I147" s="26"/>
    </row>
    <row r="148" ht="27" customHeight="1" spans="1:9">
      <c r="A148" s="11" t="s">
        <v>1028</v>
      </c>
      <c r="B148" s="11" t="s">
        <v>854</v>
      </c>
      <c r="C148" s="13" t="s">
        <v>644</v>
      </c>
      <c r="D148" s="14">
        <f>IF(D120=0,0,D11/D120*100)</f>
        <v>40.509304546664</v>
      </c>
      <c r="E148" s="15"/>
      <c r="F148" s="16"/>
      <c r="G148" s="16"/>
      <c r="H148" s="17"/>
      <c r="I148" s="26"/>
    </row>
    <row r="149" ht="27" customHeight="1" spans="1:9">
      <c r="A149" s="11"/>
      <c r="B149" s="11"/>
      <c r="C149" s="13" t="s">
        <v>80</v>
      </c>
      <c r="D149" s="14">
        <f>IF(D121=0,0,D12/D121*100)</f>
        <v>33.5134987033101</v>
      </c>
      <c r="E149" s="15"/>
      <c r="F149" s="16"/>
      <c r="G149" s="16"/>
      <c r="H149" s="17"/>
      <c r="I149" s="26"/>
    </row>
    <row r="150" ht="27" customHeight="1" spans="1:9">
      <c r="A150" s="11"/>
      <c r="B150" s="11"/>
      <c r="C150" s="13" t="s">
        <v>729</v>
      </c>
      <c r="D150" s="14">
        <f>D149-D148</f>
        <v>-6.99580584335391</v>
      </c>
      <c r="E150" s="15"/>
      <c r="F150" s="16"/>
      <c r="G150" s="16"/>
      <c r="H150" s="17"/>
      <c r="I150" s="26"/>
    </row>
    <row r="151" ht="27" customHeight="1" spans="1:9">
      <c r="A151" s="11" t="s">
        <v>1029</v>
      </c>
      <c r="B151" s="11" t="s">
        <v>856</v>
      </c>
      <c r="C151" s="13" t="s">
        <v>644</v>
      </c>
      <c r="D151" s="14">
        <f>IF(D120=0,0,D15/D120*100)</f>
        <v>14.5692</v>
      </c>
      <c r="E151" s="15" t="s">
        <v>639</v>
      </c>
      <c r="F151" s="18">
        <v>0.235</v>
      </c>
      <c r="G151" s="18">
        <v>0.245</v>
      </c>
      <c r="H151" s="19" t="s">
        <v>864</v>
      </c>
      <c r="I151" s="26" t="s">
        <v>1030</v>
      </c>
    </row>
    <row r="152" ht="27" customHeight="1" spans="1:9">
      <c r="A152" s="11"/>
      <c r="B152" s="11"/>
      <c r="C152" s="13" t="s">
        <v>80</v>
      </c>
      <c r="D152" s="14">
        <f>IF(D121=0,0,D16/D121*100)</f>
        <v>24</v>
      </c>
      <c r="E152" s="15" t="s">
        <v>639</v>
      </c>
      <c r="F152" s="18">
        <v>0.235</v>
      </c>
      <c r="G152" s="18">
        <v>0.245</v>
      </c>
      <c r="H152" s="19" t="s">
        <v>640</v>
      </c>
      <c r="I152" s="26"/>
    </row>
    <row r="153" ht="27" customHeight="1" spans="1:9">
      <c r="A153" s="11"/>
      <c r="B153" s="11"/>
      <c r="C153" s="13" t="s">
        <v>729</v>
      </c>
      <c r="D153" s="14">
        <f>D152-D151</f>
        <v>9.4308</v>
      </c>
      <c r="E153" s="15" t="s">
        <v>639</v>
      </c>
      <c r="F153" s="18">
        <v>-0.01</v>
      </c>
      <c r="G153" s="18">
        <v>0.01</v>
      </c>
      <c r="H153" s="19" t="s">
        <v>864</v>
      </c>
      <c r="I153" s="26" t="s">
        <v>1031</v>
      </c>
    </row>
    <row r="154" ht="27" customHeight="1" spans="1:9">
      <c r="A154" s="46"/>
      <c r="B154" s="46"/>
      <c r="C154" s="93"/>
      <c r="D154" s="46"/>
      <c r="E154" s="46"/>
      <c r="F154" s="46"/>
      <c r="G154" s="94"/>
      <c r="H154" s="95"/>
      <c r="I154" s="94"/>
    </row>
  </sheetData>
  <mergeCells count="92">
    <mergeCell ref="A1:I1"/>
    <mergeCell ref="F4:G4"/>
    <mergeCell ref="A6:I6"/>
    <mergeCell ref="A54:I54"/>
    <mergeCell ref="A83:I83"/>
    <mergeCell ref="A96:I96"/>
    <mergeCell ref="A137:I137"/>
    <mergeCell ref="A4:A5"/>
    <mergeCell ref="A7:A10"/>
    <mergeCell ref="A11:A14"/>
    <mergeCell ref="A15:A18"/>
    <mergeCell ref="A19:A22"/>
    <mergeCell ref="A23:A26"/>
    <mergeCell ref="A27:A30"/>
    <mergeCell ref="A31:A36"/>
    <mergeCell ref="A37:A40"/>
    <mergeCell ref="A41:A43"/>
    <mergeCell ref="A44:A47"/>
    <mergeCell ref="A48:A51"/>
    <mergeCell ref="A52:A53"/>
    <mergeCell ref="A55:A58"/>
    <mergeCell ref="A59:A62"/>
    <mergeCell ref="A63:A66"/>
    <mergeCell ref="A67:A70"/>
    <mergeCell ref="A71:A74"/>
    <mergeCell ref="A75:A78"/>
    <mergeCell ref="A79:A82"/>
    <mergeCell ref="A84:A87"/>
    <mergeCell ref="A88:A91"/>
    <mergeCell ref="A92:A95"/>
    <mergeCell ref="A97:A100"/>
    <mergeCell ref="A101:A104"/>
    <mergeCell ref="A105:A108"/>
    <mergeCell ref="A109:A112"/>
    <mergeCell ref="A113:A115"/>
    <mergeCell ref="A116:A119"/>
    <mergeCell ref="A120:A123"/>
    <mergeCell ref="A124:A125"/>
    <mergeCell ref="A126:A129"/>
    <mergeCell ref="A130:A133"/>
    <mergeCell ref="A134:A136"/>
    <mergeCell ref="A138:A140"/>
    <mergeCell ref="A141:A143"/>
    <mergeCell ref="A144:A145"/>
    <mergeCell ref="A146:A147"/>
    <mergeCell ref="A148:A150"/>
    <mergeCell ref="A151:A153"/>
    <mergeCell ref="B4:B5"/>
    <mergeCell ref="B7:B10"/>
    <mergeCell ref="B11:B14"/>
    <mergeCell ref="B15:B18"/>
    <mergeCell ref="B19:B22"/>
    <mergeCell ref="B23:B26"/>
    <mergeCell ref="B27:B30"/>
    <mergeCell ref="B31:B36"/>
    <mergeCell ref="B37:B40"/>
    <mergeCell ref="B41:B43"/>
    <mergeCell ref="B44:B47"/>
    <mergeCell ref="B48:B51"/>
    <mergeCell ref="B52:B53"/>
    <mergeCell ref="B55:B58"/>
    <mergeCell ref="B59:B62"/>
    <mergeCell ref="B63:B66"/>
    <mergeCell ref="B67:B70"/>
    <mergeCell ref="B71:B74"/>
    <mergeCell ref="B75:B78"/>
    <mergeCell ref="B79:B82"/>
    <mergeCell ref="B84:B87"/>
    <mergeCell ref="B88:B91"/>
    <mergeCell ref="B92:B95"/>
    <mergeCell ref="B97:B100"/>
    <mergeCell ref="B101:B104"/>
    <mergeCell ref="B105:B108"/>
    <mergeCell ref="B109:B112"/>
    <mergeCell ref="B113:B115"/>
    <mergeCell ref="B116:B119"/>
    <mergeCell ref="B120:B123"/>
    <mergeCell ref="B124:B125"/>
    <mergeCell ref="B126:B129"/>
    <mergeCell ref="B130:B133"/>
    <mergeCell ref="B134:B136"/>
    <mergeCell ref="B138:B140"/>
    <mergeCell ref="B141:B143"/>
    <mergeCell ref="B144:B145"/>
    <mergeCell ref="B146:B147"/>
    <mergeCell ref="B148:B150"/>
    <mergeCell ref="B151:B153"/>
    <mergeCell ref="C4:C5"/>
    <mergeCell ref="D4:D5"/>
    <mergeCell ref="E4:E5"/>
    <mergeCell ref="H4:H5"/>
    <mergeCell ref="I4:I5"/>
  </mergeCells>
  <pageMargins left="1.18055555555556" right="1.18055555555556" top="1.18055555555556" bottom="1.18055555555556" header="0.511805555555556" footer="0.511805555555556"/>
  <pageSetup paperSize="9" orientation="portrait" errors="blank"/>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79"/>
  <sheetViews>
    <sheetView workbookViewId="0">
      <selection activeCell="A1" sqref="A1"/>
    </sheetView>
  </sheetViews>
  <sheetFormatPr defaultColWidth="8" defaultRowHeight="15"/>
  <cols>
    <col min="1" max="1" width="29.8285714285714" style="1"/>
    <col min="2" max="2" width="19.6476190476191" style="1"/>
    <col min="3" max="3" width="25.2380952380952" style="1"/>
    <col min="4" max="4" width="26.8190476190476" style="1"/>
    <col min="5" max="5" width="5.73333333333333" style="1"/>
    <col min="6" max="6" width="7.45714285714286" style="1"/>
    <col min="7" max="7" width="8.74285714285714" style="1"/>
    <col min="8" max="8" width="6.73333333333333" style="1"/>
    <col min="9" max="9" width="52.0571428571429" style="1"/>
  </cols>
  <sheetData>
    <row r="1" ht="38.25" customHeight="1" spans="1:9">
      <c r="A1" s="32" t="s">
        <v>1032</v>
      </c>
      <c r="B1" s="32"/>
      <c r="C1" s="32"/>
      <c r="D1" s="32"/>
      <c r="E1" s="32"/>
      <c r="F1" s="32"/>
      <c r="G1" s="32"/>
      <c r="H1" s="82"/>
      <c r="I1" s="32"/>
    </row>
    <row r="2" ht="11.25" customHeight="1" spans="1:9">
      <c r="A2" s="33" t="s">
        <v>1033</v>
      </c>
      <c r="B2" s="33"/>
      <c r="C2" s="33"/>
      <c r="D2" s="33"/>
      <c r="E2" s="33"/>
      <c r="F2" s="33"/>
      <c r="G2" s="33"/>
      <c r="H2" s="82"/>
      <c r="I2" s="33"/>
    </row>
    <row r="3" ht="11.25" customHeight="1" spans="1:9">
      <c r="A3" s="4"/>
      <c r="B3" s="4"/>
      <c r="C3" s="34"/>
      <c r="D3" s="34"/>
      <c r="E3" s="34"/>
      <c r="F3" s="34"/>
      <c r="G3" s="34"/>
      <c r="H3" s="83"/>
      <c r="I3" s="34" t="s">
        <v>623</v>
      </c>
    </row>
    <row r="4" ht="12" customHeight="1" spans="1:9">
      <c r="A4" s="6" t="s">
        <v>338</v>
      </c>
      <c r="B4" s="35" t="s">
        <v>624</v>
      </c>
      <c r="C4" s="6" t="s">
        <v>625</v>
      </c>
      <c r="D4" s="6" t="s">
        <v>626</v>
      </c>
      <c r="E4" s="7" t="s">
        <v>627</v>
      </c>
      <c r="F4" s="6" t="s">
        <v>628</v>
      </c>
      <c r="G4" s="6"/>
      <c r="H4" s="7" t="s">
        <v>629</v>
      </c>
      <c r="I4" s="6" t="s">
        <v>630</v>
      </c>
    </row>
    <row r="5" spans="1:9">
      <c r="A5" s="6"/>
      <c r="B5" s="36"/>
      <c r="C5" s="6"/>
      <c r="D5" s="6"/>
      <c r="E5" s="6"/>
      <c r="F5" s="6" t="s">
        <v>631</v>
      </c>
      <c r="G5" s="6" t="s">
        <v>632</v>
      </c>
      <c r="H5" s="6"/>
      <c r="I5" s="6"/>
    </row>
    <row r="6" ht="22.5" customHeight="1" spans="1:9">
      <c r="A6" s="9" t="s">
        <v>633</v>
      </c>
      <c r="B6" s="9"/>
      <c r="C6" s="9"/>
      <c r="D6" s="9"/>
      <c r="E6" s="9"/>
      <c r="F6" s="9"/>
      <c r="G6" s="9"/>
      <c r="H6" s="87"/>
      <c r="I6" s="9"/>
    </row>
    <row r="7" ht="22.5" customHeight="1" spans="1:9">
      <c r="A7" s="13" t="s">
        <v>859</v>
      </c>
      <c r="B7" s="27" t="s">
        <v>635</v>
      </c>
      <c r="C7" s="13" t="s">
        <v>636</v>
      </c>
      <c r="D7" s="14">
        <v>377895677.71</v>
      </c>
      <c r="E7" s="38"/>
      <c r="F7" s="16"/>
      <c r="G7" s="16"/>
      <c r="H7" s="17"/>
      <c r="I7" s="26"/>
    </row>
    <row r="8" ht="22.5" customHeight="1" spans="1:9">
      <c r="A8" s="13"/>
      <c r="B8" s="28"/>
      <c r="C8" s="13" t="s">
        <v>637</v>
      </c>
      <c r="D8" s="14">
        <v>377895677.71</v>
      </c>
      <c r="E8" s="15"/>
      <c r="F8" s="16"/>
      <c r="G8" s="16"/>
      <c r="H8" s="17"/>
      <c r="I8" s="26"/>
    </row>
    <row r="9" ht="22.5" customHeight="1" spans="1:9">
      <c r="A9" s="13"/>
      <c r="B9" s="29"/>
      <c r="C9" s="13" t="s">
        <v>638</v>
      </c>
      <c r="D9" s="14">
        <f>D8-D7</f>
        <v>0</v>
      </c>
      <c r="E9" s="15" t="s">
        <v>639</v>
      </c>
      <c r="F9" s="20">
        <v>0</v>
      </c>
      <c r="G9" s="20">
        <v>0</v>
      </c>
      <c r="H9" s="19" t="s">
        <v>640</v>
      </c>
      <c r="I9" s="26"/>
    </row>
    <row r="10" ht="22.5" customHeight="1" spans="1:9">
      <c r="A10" s="9" t="s">
        <v>659</v>
      </c>
      <c r="B10" s="9"/>
      <c r="C10" s="9"/>
      <c r="D10" s="9"/>
      <c r="E10" s="9"/>
      <c r="F10" s="9"/>
      <c r="G10" s="9"/>
      <c r="H10" s="87"/>
      <c r="I10" s="9"/>
    </row>
    <row r="11" ht="22.5" customHeight="1" spans="1:9">
      <c r="A11" s="13" t="s">
        <v>1034</v>
      </c>
      <c r="B11" s="39" t="s">
        <v>732</v>
      </c>
      <c r="C11" s="13" t="s">
        <v>662</v>
      </c>
      <c r="D11" s="14">
        <v>219117231.35</v>
      </c>
      <c r="E11" s="15"/>
      <c r="F11" s="16"/>
      <c r="G11" s="16"/>
      <c r="H11" s="17"/>
      <c r="I11" s="26"/>
    </row>
    <row r="12" ht="22.5" customHeight="1" spans="1:9">
      <c r="A12" s="13"/>
      <c r="B12" s="40"/>
      <c r="C12" s="13" t="s">
        <v>644</v>
      </c>
      <c r="D12" s="14">
        <v>228823917.43</v>
      </c>
      <c r="E12" s="15"/>
      <c r="F12" s="16"/>
      <c r="G12" s="16"/>
      <c r="H12" s="17"/>
      <c r="I12" s="26"/>
    </row>
    <row r="13" ht="22.5" customHeight="1" spans="1:9">
      <c r="A13" s="13"/>
      <c r="B13" s="41"/>
      <c r="C13" s="13" t="s">
        <v>663</v>
      </c>
      <c r="D13" s="14">
        <f>IF(D11=0,0,D12/D11)*100</f>
        <v>104.429905407346</v>
      </c>
      <c r="E13" s="15" t="s">
        <v>639</v>
      </c>
      <c r="F13" s="16" t="s">
        <v>664</v>
      </c>
      <c r="G13" s="16" t="s">
        <v>665</v>
      </c>
      <c r="H13" s="19" t="s">
        <v>640</v>
      </c>
      <c r="I13" s="26"/>
    </row>
    <row r="14" ht="22.5" customHeight="1" spans="1:9">
      <c r="A14" s="13" t="s">
        <v>667</v>
      </c>
      <c r="B14" s="39" t="s">
        <v>732</v>
      </c>
      <c r="C14" s="13" t="s">
        <v>662</v>
      </c>
      <c r="D14" s="14">
        <v>0</v>
      </c>
      <c r="E14" s="15"/>
      <c r="F14" s="16"/>
      <c r="G14" s="16"/>
      <c r="H14" s="17"/>
      <c r="I14" s="26"/>
    </row>
    <row r="15" ht="22.5" customHeight="1" spans="1:9">
      <c r="A15" s="13"/>
      <c r="B15" s="40"/>
      <c r="C15" s="13" t="s">
        <v>644</v>
      </c>
      <c r="D15" s="14">
        <v>15060640.17</v>
      </c>
      <c r="E15" s="15"/>
      <c r="F15" s="16"/>
      <c r="G15" s="16"/>
      <c r="H15" s="17"/>
      <c r="I15" s="26"/>
    </row>
    <row r="16" ht="22.5" customHeight="1" spans="1:9">
      <c r="A16" s="13"/>
      <c r="B16" s="41"/>
      <c r="C16" s="13" t="s">
        <v>663</v>
      </c>
      <c r="D16" s="14">
        <f>IF(D14=0,0,D15/D14)*100</f>
        <v>0</v>
      </c>
      <c r="E16" s="15" t="s">
        <v>639</v>
      </c>
      <c r="F16" s="16" t="s">
        <v>664</v>
      </c>
      <c r="G16" s="16" t="s">
        <v>665</v>
      </c>
      <c r="H16" s="19" t="s">
        <v>864</v>
      </c>
      <c r="I16" s="26" t="s">
        <v>1035</v>
      </c>
    </row>
    <row r="17" ht="22.5" customHeight="1" spans="1:9">
      <c r="A17" s="13" t="s">
        <v>1036</v>
      </c>
      <c r="B17" s="39" t="s">
        <v>732</v>
      </c>
      <c r="C17" s="13" t="s">
        <v>662</v>
      </c>
      <c r="D17" s="14">
        <v>181803218.25</v>
      </c>
      <c r="E17" s="15"/>
      <c r="F17" s="16"/>
      <c r="G17" s="16"/>
      <c r="H17" s="17"/>
      <c r="I17" s="26"/>
    </row>
    <row r="18" ht="22.5" customHeight="1" spans="1:9">
      <c r="A18" s="13"/>
      <c r="B18" s="40"/>
      <c r="C18" s="13" t="s">
        <v>644</v>
      </c>
      <c r="D18" s="14">
        <v>187874003.76</v>
      </c>
      <c r="E18" s="15"/>
      <c r="F18" s="16"/>
      <c r="G18" s="16"/>
      <c r="H18" s="17"/>
      <c r="I18" s="26"/>
    </row>
    <row r="19" ht="22.5" customHeight="1" spans="1:9">
      <c r="A19" s="13"/>
      <c r="B19" s="41"/>
      <c r="C19" s="13" t="s">
        <v>663</v>
      </c>
      <c r="D19" s="14">
        <f>IF(D17=0,0,D18/D17)*100</f>
        <v>103.339206845971</v>
      </c>
      <c r="E19" s="15" t="s">
        <v>639</v>
      </c>
      <c r="F19" s="16" t="s">
        <v>664</v>
      </c>
      <c r="G19" s="16" t="s">
        <v>665</v>
      </c>
      <c r="H19" s="19" t="s">
        <v>640</v>
      </c>
      <c r="I19" s="26"/>
    </row>
    <row r="20" ht="22.5" customHeight="1" spans="1:9">
      <c r="A20" s="9" t="s">
        <v>670</v>
      </c>
      <c r="B20" s="9"/>
      <c r="C20" s="9"/>
      <c r="D20" s="9"/>
      <c r="E20" s="9"/>
      <c r="F20" s="9"/>
      <c r="G20" s="9"/>
      <c r="H20" s="87"/>
      <c r="I20" s="9"/>
    </row>
    <row r="21" ht="22.5" customHeight="1" spans="1:9">
      <c r="A21" s="13" t="s">
        <v>1037</v>
      </c>
      <c r="B21" s="39" t="s">
        <v>732</v>
      </c>
      <c r="C21" s="13" t="s">
        <v>672</v>
      </c>
      <c r="D21" s="14">
        <v>168740984.96</v>
      </c>
      <c r="E21" s="15"/>
      <c r="F21" s="16"/>
      <c r="G21" s="16"/>
      <c r="H21" s="17"/>
      <c r="I21" s="26"/>
    </row>
    <row r="22" ht="22.5" customHeight="1" spans="1:9">
      <c r="A22" s="13"/>
      <c r="B22" s="40"/>
      <c r="C22" s="13" t="s">
        <v>644</v>
      </c>
      <c r="D22" s="14">
        <v>228823917.43</v>
      </c>
      <c r="E22" s="15"/>
      <c r="F22" s="16"/>
      <c r="G22" s="16"/>
      <c r="H22" s="17"/>
      <c r="I22" s="26"/>
    </row>
    <row r="23" ht="22.5" customHeight="1" spans="1:9">
      <c r="A23" s="13"/>
      <c r="B23" s="41"/>
      <c r="C23" s="13" t="s">
        <v>673</v>
      </c>
      <c r="D23" s="14">
        <f>IF(D22=0,0,D21/D22*100)</f>
        <v>73.7427218514515</v>
      </c>
      <c r="E23" s="15" t="s">
        <v>639</v>
      </c>
      <c r="F23" s="16" t="s">
        <v>674</v>
      </c>
      <c r="G23" s="18">
        <v>0.8</v>
      </c>
      <c r="H23" s="19" t="s">
        <v>640</v>
      </c>
      <c r="I23" s="26"/>
    </row>
    <row r="24" ht="22.5" customHeight="1" spans="1:9">
      <c r="A24" s="13" t="s">
        <v>676</v>
      </c>
      <c r="B24" s="39" t="s">
        <v>732</v>
      </c>
      <c r="C24" s="13" t="s">
        <v>672</v>
      </c>
      <c r="D24" s="14">
        <v>3423437</v>
      </c>
      <c r="E24" s="15"/>
      <c r="F24" s="16"/>
      <c r="G24" s="16"/>
      <c r="H24" s="17"/>
      <c r="I24" s="26"/>
    </row>
    <row r="25" ht="22.5" customHeight="1" spans="1:9">
      <c r="A25" s="13"/>
      <c r="B25" s="40"/>
      <c r="C25" s="13" t="s">
        <v>343</v>
      </c>
      <c r="D25" s="14">
        <v>15060640.17</v>
      </c>
      <c r="E25" s="15"/>
      <c r="F25" s="16"/>
      <c r="G25" s="16"/>
      <c r="H25" s="17"/>
      <c r="I25" s="26"/>
    </row>
    <row r="26" ht="22.5" customHeight="1" spans="1:9">
      <c r="A26" s="13"/>
      <c r="B26" s="41"/>
      <c r="C26" s="13" t="s">
        <v>673</v>
      </c>
      <c r="D26" s="14">
        <f>IF(D25=0,0,D24/D25*100)</f>
        <v>22.7310191423291</v>
      </c>
      <c r="E26" s="15"/>
      <c r="F26" s="16"/>
      <c r="G26" s="16"/>
      <c r="H26" s="30"/>
      <c r="I26" s="26"/>
    </row>
    <row r="27" ht="22.5" customHeight="1" spans="1:9">
      <c r="A27" s="13" t="s">
        <v>1038</v>
      </c>
      <c r="B27" s="39" t="s">
        <v>732</v>
      </c>
      <c r="C27" s="13" t="s">
        <v>672</v>
      </c>
      <c r="D27" s="14">
        <v>169978399.5</v>
      </c>
      <c r="E27" s="15"/>
      <c r="F27" s="16"/>
      <c r="G27" s="16"/>
      <c r="H27" s="17"/>
      <c r="I27" s="26"/>
    </row>
    <row r="28" ht="22.5" customHeight="1" spans="1:9">
      <c r="A28" s="13"/>
      <c r="B28" s="40"/>
      <c r="C28" s="13" t="s">
        <v>644</v>
      </c>
      <c r="D28" s="14">
        <v>187874003.76</v>
      </c>
      <c r="E28" s="15"/>
      <c r="F28" s="16"/>
      <c r="G28" s="16"/>
      <c r="H28" s="17"/>
      <c r="I28" s="26"/>
    </row>
    <row r="29" ht="22.5" customHeight="1" spans="1:9">
      <c r="A29" s="13"/>
      <c r="B29" s="41"/>
      <c r="C29" s="13" t="s">
        <v>673</v>
      </c>
      <c r="D29" s="14">
        <f>IF(D28=0,0,D27/D28*100)</f>
        <v>90.4746777617723</v>
      </c>
      <c r="E29" s="15" t="s">
        <v>639</v>
      </c>
      <c r="F29" s="16" t="s">
        <v>674</v>
      </c>
      <c r="G29" s="16" t="s">
        <v>680</v>
      </c>
      <c r="H29" s="19" t="s">
        <v>864</v>
      </c>
      <c r="I29" s="26" t="s">
        <v>1039</v>
      </c>
    </row>
    <row r="30" ht="22.5" customHeight="1" spans="1:9">
      <c r="A30" s="13" t="s">
        <v>682</v>
      </c>
      <c r="B30" s="39" t="s">
        <v>732</v>
      </c>
      <c r="C30" s="13" t="s">
        <v>672</v>
      </c>
      <c r="D30" s="14">
        <v>54160</v>
      </c>
      <c r="E30" s="15"/>
      <c r="F30" s="16"/>
      <c r="G30" s="16"/>
      <c r="H30" s="17"/>
      <c r="I30" s="26"/>
    </row>
    <row r="31" ht="22.5" customHeight="1" spans="1:9">
      <c r="A31" s="13"/>
      <c r="B31" s="40"/>
      <c r="C31" s="13" t="s">
        <v>644</v>
      </c>
      <c r="D31" s="14">
        <v>54491</v>
      </c>
      <c r="E31" s="15"/>
      <c r="F31" s="16"/>
      <c r="G31" s="16"/>
      <c r="H31" s="17"/>
      <c r="I31" s="26"/>
    </row>
    <row r="32" ht="22.5" customHeight="1" spans="1:9">
      <c r="A32" s="13"/>
      <c r="B32" s="41"/>
      <c r="C32" s="13" t="s">
        <v>673</v>
      </c>
      <c r="D32" s="14">
        <f>IF(D31=0,0,D30/D31*100)</f>
        <v>99.3925602393056</v>
      </c>
      <c r="E32" s="15" t="s">
        <v>639</v>
      </c>
      <c r="F32" s="16" t="s">
        <v>683</v>
      </c>
      <c r="G32" s="16" t="s">
        <v>665</v>
      </c>
      <c r="H32" s="19" t="s">
        <v>640</v>
      </c>
      <c r="I32" s="26"/>
    </row>
    <row r="33" ht="22.5" customHeight="1" spans="1:9">
      <c r="A33" s="13" t="s">
        <v>1040</v>
      </c>
      <c r="B33" s="39" t="s">
        <v>732</v>
      </c>
      <c r="C33" s="13" t="s">
        <v>672</v>
      </c>
      <c r="D33" s="14">
        <v>35081</v>
      </c>
      <c r="E33" s="15"/>
      <c r="F33" s="16"/>
      <c r="G33" s="16"/>
      <c r="H33" s="17"/>
      <c r="I33" s="26"/>
    </row>
    <row r="34" ht="22.5" customHeight="1" spans="1:9">
      <c r="A34" s="13"/>
      <c r="B34" s="40"/>
      <c r="C34" s="13" t="s">
        <v>644</v>
      </c>
      <c r="D34" s="14">
        <v>35507</v>
      </c>
      <c r="E34" s="15"/>
      <c r="F34" s="16"/>
      <c r="G34" s="16"/>
      <c r="H34" s="17"/>
      <c r="I34" s="26"/>
    </row>
    <row r="35" ht="22.5" customHeight="1" spans="1:9">
      <c r="A35" s="13"/>
      <c r="B35" s="41"/>
      <c r="C35" s="13" t="s">
        <v>673</v>
      </c>
      <c r="D35" s="14">
        <f>IF(D34=0,0,D33/D34*100)</f>
        <v>98.8002365730701</v>
      </c>
      <c r="E35" s="15" t="s">
        <v>639</v>
      </c>
      <c r="F35" s="16" t="s">
        <v>683</v>
      </c>
      <c r="G35" s="16" t="s">
        <v>665</v>
      </c>
      <c r="H35" s="19" t="s">
        <v>640</v>
      </c>
      <c r="I35" s="26"/>
    </row>
    <row r="36" ht="22.5" customHeight="1" spans="1:9">
      <c r="A36" s="13" t="s">
        <v>1041</v>
      </c>
      <c r="B36" s="39" t="s">
        <v>732</v>
      </c>
      <c r="C36" s="13" t="s">
        <v>672</v>
      </c>
      <c r="D36" s="14">
        <v>19079</v>
      </c>
      <c r="E36" s="15"/>
      <c r="F36" s="16"/>
      <c r="G36" s="16"/>
      <c r="H36" s="17"/>
      <c r="I36" s="26"/>
    </row>
    <row r="37" ht="22.5" customHeight="1" spans="1:9">
      <c r="A37" s="13"/>
      <c r="B37" s="40"/>
      <c r="C37" s="13" t="s">
        <v>644</v>
      </c>
      <c r="D37" s="14">
        <v>18984</v>
      </c>
      <c r="E37" s="15"/>
      <c r="F37" s="16"/>
      <c r="G37" s="16"/>
      <c r="H37" s="17"/>
      <c r="I37" s="26"/>
    </row>
    <row r="38" ht="22.5" customHeight="1" spans="1:9">
      <c r="A38" s="13"/>
      <c r="B38" s="41"/>
      <c r="C38" s="13" t="s">
        <v>673</v>
      </c>
      <c r="D38" s="14">
        <f>IF(D37=0,0,D36/D37*100)</f>
        <v>100.500421407501</v>
      </c>
      <c r="E38" s="15" t="s">
        <v>639</v>
      </c>
      <c r="F38" s="16" t="s">
        <v>683</v>
      </c>
      <c r="G38" s="16" t="s">
        <v>665</v>
      </c>
      <c r="H38" s="19" t="s">
        <v>640</v>
      </c>
      <c r="I38" s="26"/>
    </row>
    <row r="39" ht="22.5" customHeight="1" spans="1:9">
      <c r="A39" s="13" t="s">
        <v>690</v>
      </c>
      <c r="B39" s="39" t="s">
        <v>732</v>
      </c>
      <c r="C39" s="13" t="s">
        <v>672</v>
      </c>
      <c r="D39" s="14">
        <v>34572</v>
      </c>
      <c r="E39" s="15"/>
      <c r="F39" s="16"/>
      <c r="G39" s="16"/>
      <c r="H39" s="17"/>
      <c r="I39" s="26"/>
    </row>
    <row r="40" ht="22.5" customHeight="1" spans="1:9">
      <c r="A40" s="13"/>
      <c r="B40" s="40"/>
      <c r="C40" s="13" t="s">
        <v>644</v>
      </c>
      <c r="D40" s="14">
        <v>35507</v>
      </c>
      <c r="E40" s="15"/>
      <c r="F40" s="16"/>
      <c r="G40" s="16"/>
      <c r="H40" s="17"/>
      <c r="I40" s="26"/>
    </row>
    <row r="41" ht="22.5" customHeight="1" spans="1:9">
      <c r="A41" s="13"/>
      <c r="B41" s="41"/>
      <c r="C41" s="13" t="s">
        <v>673</v>
      </c>
      <c r="D41" s="14">
        <f>IF(D40=0,0,D39/D40*100)</f>
        <v>97.3667164221139</v>
      </c>
      <c r="E41" s="15" t="s">
        <v>639</v>
      </c>
      <c r="F41" s="16" t="s">
        <v>683</v>
      </c>
      <c r="G41" s="16" t="s">
        <v>665</v>
      </c>
      <c r="H41" s="19" t="s">
        <v>640</v>
      </c>
      <c r="I41" s="26"/>
    </row>
    <row r="42" ht="22.5" customHeight="1" spans="1:9">
      <c r="A42" s="13" t="s">
        <v>692</v>
      </c>
      <c r="B42" s="39" t="s">
        <v>732</v>
      </c>
      <c r="C42" s="13" t="s">
        <v>672</v>
      </c>
      <c r="D42" s="14">
        <v>1698320000</v>
      </c>
      <c r="E42" s="15"/>
      <c r="F42" s="16"/>
      <c r="G42" s="16"/>
      <c r="H42" s="17"/>
      <c r="I42" s="26"/>
    </row>
    <row r="43" ht="22.5" customHeight="1" spans="1:9">
      <c r="A43" s="13"/>
      <c r="B43" s="40"/>
      <c r="C43" s="13" t="s">
        <v>644</v>
      </c>
      <c r="D43" s="14">
        <v>2359009458.06</v>
      </c>
      <c r="E43" s="15"/>
      <c r="F43" s="16"/>
      <c r="G43" s="16"/>
      <c r="H43" s="17"/>
      <c r="I43" s="26"/>
    </row>
    <row r="44" ht="22.5" customHeight="1" spans="1:9">
      <c r="A44" s="13"/>
      <c r="B44" s="41"/>
      <c r="C44" s="13" t="s">
        <v>673</v>
      </c>
      <c r="D44" s="14">
        <f>IF(D43=0,0,D42/D43*100)</f>
        <v>71.9929288200761</v>
      </c>
      <c r="E44" s="15" t="s">
        <v>639</v>
      </c>
      <c r="F44" s="16" t="s">
        <v>674</v>
      </c>
      <c r="G44" s="16" t="s">
        <v>680</v>
      </c>
      <c r="H44" s="19" t="s">
        <v>640</v>
      </c>
      <c r="I44" s="26"/>
    </row>
    <row r="45" ht="22.5" customHeight="1" spans="1:9">
      <c r="A45" s="13" t="s">
        <v>693</v>
      </c>
      <c r="B45" s="39" t="s">
        <v>732</v>
      </c>
      <c r="C45" s="13" t="s">
        <v>672</v>
      </c>
      <c r="D45" s="14">
        <v>1698320000</v>
      </c>
      <c r="E45" s="15"/>
      <c r="F45" s="16"/>
      <c r="G45" s="16"/>
      <c r="H45" s="17"/>
      <c r="I45" s="26"/>
    </row>
    <row r="46" ht="22.5" customHeight="1" spans="1:9">
      <c r="A46" s="13"/>
      <c r="B46" s="40"/>
      <c r="C46" s="13" t="s">
        <v>644</v>
      </c>
      <c r="D46" s="14">
        <v>2359009458.06</v>
      </c>
      <c r="E46" s="15"/>
      <c r="F46" s="16"/>
      <c r="G46" s="16"/>
      <c r="H46" s="17"/>
      <c r="I46" s="26"/>
    </row>
    <row r="47" ht="22.5" customHeight="1" spans="1:9">
      <c r="A47" s="13"/>
      <c r="B47" s="41"/>
      <c r="C47" s="13" t="s">
        <v>673</v>
      </c>
      <c r="D47" s="14">
        <f>IF(D46=0,0,D45/D46*100)</f>
        <v>71.9929288200761</v>
      </c>
      <c r="E47" s="15" t="s">
        <v>639</v>
      </c>
      <c r="F47" s="16" t="s">
        <v>674</v>
      </c>
      <c r="G47" s="16" t="s">
        <v>680</v>
      </c>
      <c r="H47" s="19" t="s">
        <v>640</v>
      </c>
      <c r="I47" s="26"/>
    </row>
    <row r="48" ht="22.5" customHeight="1" spans="1:9">
      <c r="A48" s="9" t="s">
        <v>695</v>
      </c>
      <c r="B48" s="9"/>
      <c r="C48" s="9"/>
      <c r="D48" s="9"/>
      <c r="E48" s="9"/>
      <c r="F48" s="9"/>
      <c r="G48" s="9"/>
      <c r="H48" s="87"/>
      <c r="I48" s="9"/>
    </row>
    <row r="49" ht="22.5" customHeight="1" spans="1:9">
      <c r="A49" s="39" t="s">
        <v>1042</v>
      </c>
      <c r="B49" s="27" t="s">
        <v>697</v>
      </c>
      <c r="C49" s="13" t="s">
        <v>698</v>
      </c>
      <c r="D49" s="14">
        <v>200333280.04</v>
      </c>
      <c r="E49" s="15"/>
      <c r="F49" s="16"/>
      <c r="G49" s="16"/>
      <c r="H49" s="17"/>
      <c r="I49" s="26"/>
    </row>
    <row r="50" ht="22.5" customHeight="1" spans="1:9">
      <c r="A50" s="40"/>
      <c r="B50" s="28"/>
      <c r="C50" s="13" t="s">
        <v>644</v>
      </c>
      <c r="D50" s="14">
        <v>228823917.43</v>
      </c>
      <c r="E50" s="15"/>
      <c r="F50" s="16"/>
      <c r="G50" s="16"/>
      <c r="H50" s="17"/>
      <c r="I50" s="26"/>
    </row>
    <row r="51" ht="22.5" customHeight="1" spans="1:9">
      <c r="A51" s="40"/>
      <c r="B51" s="28"/>
      <c r="C51" s="13" t="s">
        <v>699</v>
      </c>
      <c r="D51" s="14">
        <f>IF(D49=0,0,D50/D49-1)*100</f>
        <v>14.221619784946</v>
      </c>
      <c r="E51" s="15" t="s">
        <v>639</v>
      </c>
      <c r="F51" s="18">
        <v>0.1</v>
      </c>
      <c r="G51" s="18">
        <v>0.4</v>
      </c>
      <c r="H51" s="19" t="s">
        <v>640</v>
      </c>
      <c r="I51" s="26"/>
    </row>
    <row r="52" ht="22.5" customHeight="1" spans="1:9">
      <c r="A52" s="41"/>
      <c r="B52" s="29"/>
      <c r="C52" s="13" t="s">
        <v>701</v>
      </c>
      <c r="D52" s="14">
        <f>IF(D49+D53=0,0,(D50+D54)/(D49+D53)-1)*100</f>
        <v>14.221619784946</v>
      </c>
      <c r="E52" s="15" t="s">
        <v>639</v>
      </c>
      <c r="F52" s="18">
        <v>0.05</v>
      </c>
      <c r="G52" s="18">
        <v>0.2</v>
      </c>
      <c r="H52" s="19" t="s">
        <v>640</v>
      </c>
      <c r="I52" s="26"/>
    </row>
    <row r="53" ht="22.5" customHeight="1" spans="1:9">
      <c r="A53" s="39" t="s">
        <v>1043</v>
      </c>
      <c r="B53" s="27" t="s">
        <v>704</v>
      </c>
      <c r="C53" s="13" t="s">
        <v>698</v>
      </c>
      <c r="D53" s="21">
        <v>0</v>
      </c>
      <c r="E53" s="15"/>
      <c r="F53" s="16"/>
      <c r="G53" s="16"/>
      <c r="H53" s="30"/>
      <c r="I53" s="26"/>
    </row>
    <row r="54" ht="22.5" customHeight="1" spans="1:9">
      <c r="A54" s="41"/>
      <c r="B54" s="29"/>
      <c r="C54" s="13" t="s">
        <v>644</v>
      </c>
      <c r="D54" s="21">
        <v>0</v>
      </c>
      <c r="E54" s="15" t="s">
        <v>639</v>
      </c>
      <c r="F54" s="20">
        <v>0</v>
      </c>
      <c r="G54" s="20">
        <v>0</v>
      </c>
      <c r="H54" s="19" t="s">
        <v>640</v>
      </c>
      <c r="I54" s="26"/>
    </row>
    <row r="55" ht="22.5" customHeight="1" spans="1:9">
      <c r="A55" s="13" t="s">
        <v>705</v>
      </c>
      <c r="B55" s="39" t="s">
        <v>732</v>
      </c>
      <c r="C55" s="13" t="s">
        <v>698</v>
      </c>
      <c r="D55" s="14">
        <v>0</v>
      </c>
      <c r="E55" s="15"/>
      <c r="F55" s="16"/>
      <c r="G55" s="16"/>
      <c r="H55" s="17"/>
      <c r="I55" s="26"/>
    </row>
    <row r="56" ht="22.5" customHeight="1" spans="1:9">
      <c r="A56" s="13"/>
      <c r="B56" s="40"/>
      <c r="C56" s="13" t="s">
        <v>644</v>
      </c>
      <c r="D56" s="14">
        <v>15060640.17</v>
      </c>
      <c r="E56" s="15"/>
      <c r="F56" s="16"/>
      <c r="G56" s="16"/>
      <c r="H56" s="17"/>
      <c r="I56" s="26"/>
    </row>
    <row r="57" ht="22.5" customHeight="1" spans="1:9">
      <c r="A57" s="13"/>
      <c r="B57" s="41"/>
      <c r="C57" s="13" t="s">
        <v>699</v>
      </c>
      <c r="D57" s="14">
        <f>IF(D55=0,0,D56/D55-1)*100</f>
        <v>0</v>
      </c>
      <c r="E57" s="15" t="s">
        <v>639</v>
      </c>
      <c r="F57" s="16" t="s">
        <v>706</v>
      </c>
      <c r="G57" s="18">
        <v>0.5</v>
      </c>
      <c r="H57" s="19" t="s">
        <v>640</v>
      </c>
      <c r="I57" s="26"/>
    </row>
    <row r="58" ht="22.5" customHeight="1" spans="1:9">
      <c r="A58" s="13" t="s">
        <v>1044</v>
      </c>
      <c r="B58" s="39" t="s">
        <v>732</v>
      </c>
      <c r="C58" s="13" t="s">
        <v>698</v>
      </c>
      <c r="D58" s="14">
        <v>158413294.7</v>
      </c>
      <c r="E58" s="15"/>
      <c r="F58" s="16"/>
      <c r="G58" s="16"/>
      <c r="H58" s="17"/>
      <c r="I58" s="26"/>
    </row>
    <row r="59" ht="22.5" customHeight="1" spans="1:9">
      <c r="A59" s="13"/>
      <c r="B59" s="40"/>
      <c r="C59" s="13" t="s">
        <v>644</v>
      </c>
      <c r="D59" s="14">
        <v>187874003.76</v>
      </c>
      <c r="E59" s="15"/>
      <c r="F59" s="16"/>
      <c r="G59" s="16"/>
      <c r="H59" s="17"/>
      <c r="I59" s="26"/>
    </row>
    <row r="60" ht="22.5" customHeight="1" spans="1:9">
      <c r="A60" s="13"/>
      <c r="B60" s="41"/>
      <c r="C60" s="13" t="s">
        <v>699</v>
      </c>
      <c r="D60" s="14">
        <f>IF(D58=0,0,D59/D58-1)*100</f>
        <v>18.5973715879037</v>
      </c>
      <c r="E60" s="15" t="s">
        <v>639</v>
      </c>
      <c r="F60" s="16" t="s">
        <v>706</v>
      </c>
      <c r="G60" s="16" t="s">
        <v>700</v>
      </c>
      <c r="H60" s="19" t="s">
        <v>640</v>
      </c>
      <c r="I60" s="26"/>
    </row>
    <row r="61" ht="22.5" customHeight="1" spans="1:9">
      <c r="A61" s="13" t="s">
        <v>968</v>
      </c>
      <c r="B61" s="39" t="s">
        <v>732</v>
      </c>
      <c r="C61" s="13" t="s">
        <v>698</v>
      </c>
      <c r="D61" s="14">
        <v>53652</v>
      </c>
      <c r="E61" s="15"/>
      <c r="F61" s="16"/>
      <c r="G61" s="16"/>
      <c r="H61" s="17"/>
      <c r="I61" s="26"/>
    </row>
    <row r="62" ht="22.5" customHeight="1" spans="1:9">
      <c r="A62" s="13"/>
      <c r="B62" s="40"/>
      <c r="C62" s="13" t="s">
        <v>644</v>
      </c>
      <c r="D62" s="14">
        <v>54491</v>
      </c>
      <c r="E62" s="15"/>
      <c r="F62" s="16"/>
      <c r="G62" s="16"/>
      <c r="H62" s="17"/>
      <c r="I62" s="26"/>
    </row>
    <row r="63" ht="22.5" customHeight="1" spans="1:9">
      <c r="A63" s="13"/>
      <c r="B63" s="41"/>
      <c r="C63" s="13" t="s">
        <v>699</v>
      </c>
      <c r="D63" s="14">
        <f>IF(D61=0,0,D62/D61-1)*100</f>
        <v>1.56378140609856</v>
      </c>
      <c r="E63" s="15" t="s">
        <v>639</v>
      </c>
      <c r="F63" s="16" t="s">
        <v>706</v>
      </c>
      <c r="G63" s="16" t="s">
        <v>700</v>
      </c>
      <c r="H63" s="19" t="s">
        <v>640</v>
      </c>
      <c r="I63" s="26"/>
    </row>
    <row r="64" ht="22.5" customHeight="1" spans="1:9">
      <c r="A64" s="13" t="s">
        <v>1045</v>
      </c>
      <c r="B64" s="39" t="s">
        <v>732</v>
      </c>
      <c r="C64" s="13" t="s">
        <v>698</v>
      </c>
      <c r="D64" s="14">
        <v>34858</v>
      </c>
      <c r="E64" s="15"/>
      <c r="F64" s="16"/>
      <c r="G64" s="16"/>
      <c r="H64" s="17"/>
      <c r="I64" s="26"/>
    </row>
    <row r="65" ht="22.5" customHeight="1" spans="1:9">
      <c r="A65" s="13"/>
      <c r="B65" s="40"/>
      <c r="C65" s="13" t="s">
        <v>644</v>
      </c>
      <c r="D65" s="14">
        <v>35507</v>
      </c>
      <c r="E65" s="15"/>
      <c r="F65" s="16"/>
      <c r="G65" s="16"/>
      <c r="H65" s="17"/>
      <c r="I65" s="26"/>
    </row>
    <row r="66" ht="22.5" customHeight="1" spans="1:9">
      <c r="A66" s="13"/>
      <c r="B66" s="41"/>
      <c r="C66" s="13" t="s">
        <v>699</v>
      </c>
      <c r="D66" s="14">
        <f>IF(D64=0,0,D65/D64-1)*100</f>
        <v>1.86183946296403</v>
      </c>
      <c r="E66" s="15" t="s">
        <v>639</v>
      </c>
      <c r="F66" s="16" t="s">
        <v>706</v>
      </c>
      <c r="G66" s="16" t="s">
        <v>700</v>
      </c>
      <c r="H66" s="19" t="s">
        <v>640</v>
      </c>
      <c r="I66" s="26"/>
    </row>
    <row r="67" ht="22.5" customHeight="1" spans="1:9">
      <c r="A67" s="13" t="s">
        <v>1046</v>
      </c>
      <c r="B67" s="39" t="s">
        <v>732</v>
      </c>
      <c r="C67" s="13" t="s">
        <v>698</v>
      </c>
      <c r="D67" s="14">
        <v>18794</v>
      </c>
      <c r="E67" s="15"/>
      <c r="F67" s="16"/>
      <c r="G67" s="16"/>
      <c r="H67" s="17"/>
      <c r="I67" s="26"/>
    </row>
    <row r="68" ht="22.5" customHeight="1" spans="1:9">
      <c r="A68" s="13"/>
      <c r="B68" s="40"/>
      <c r="C68" s="13" t="s">
        <v>644</v>
      </c>
      <c r="D68" s="14">
        <v>18984</v>
      </c>
      <c r="E68" s="15"/>
      <c r="F68" s="16"/>
      <c r="G68" s="16"/>
      <c r="H68" s="17"/>
      <c r="I68" s="26"/>
    </row>
    <row r="69" ht="22.5" customHeight="1" spans="1:9">
      <c r="A69" s="13"/>
      <c r="B69" s="41"/>
      <c r="C69" s="13" t="s">
        <v>699</v>
      </c>
      <c r="D69" s="14">
        <f>IF(D67=0,0,D68/D67-1)*100</f>
        <v>1.01096094498243</v>
      </c>
      <c r="E69" s="15" t="s">
        <v>639</v>
      </c>
      <c r="F69" s="16" t="s">
        <v>706</v>
      </c>
      <c r="G69" s="16" t="s">
        <v>714</v>
      </c>
      <c r="H69" s="19" t="s">
        <v>640</v>
      </c>
      <c r="I69" s="26"/>
    </row>
    <row r="70" ht="22.5" customHeight="1" spans="1:9">
      <c r="A70" s="13" t="s">
        <v>972</v>
      </c>
      <c r="B70" s="39" t="s">
        <v>732</v>
      </c>
      <c r="C70" s="13" t="s">
        <v>698</v>
      </c>
      <c r="D70" s="14">
        <v>34173</v>
      </c>
      <c r="E70" s="15"/>
      <c r="F70" s="16"/>
      <c r="G70" s="16"/>
      <c r="H70" s="17"/>
      <c r="I70" s="26"/>
    </row>
    <row r="71" ht="22.5" customHeight="1" spans="1:9">
      <c r="A71" s="13"/>
      <c r="B71" s="40"/>
      <c r="C71" s="13" t="s">
        <v>644</v>
      </c>
      <c r="D71" s="14">
        <v>35507</v>
      </c>
      <c r="E71" s="15"/>
      <c r="F71" s="16"/>
      <c r="G71" s="16"/>
      <c r="H71" s="17"/>
      <c r="I71" s="26"/>
    </row>
    <row r="72" ht="22.5" customHeight="1" spans="1:9">
      <c r="A72" s="13"/>
      <c r="B72" s="41"/>
      <c r="C72" s="13" t="s">
        <v>699</v>
      </c>
      <c r="D72" s="14">
        <f>IF(D70=0,0,D71/D70-1)*100</f>
        <v>3.9036666374038</v>
      </c>
      <c r="E72" s="15" t="s">
        <v>639</v>
      </c>
      <c r="F72" s="16" t="s">
        <v>706</v>
      </c>
      <c r="G72" s="16" t="s">
        <v>700</v>
      </c>
      <c r="H72" s="19" t="s">
        <v>640</v>
      </c>
      <c r="I72" s="26"/>
    </row>
    <row r="73" ht="22.5" customHeight="1" spans="1:9">
      <c r="A73" s="13" t="s">
        <v>719</v>
      </c>
      <c r="B73" s="39" t="s">
        <v>732</v>
      </c>
      <c r="C73" s="13" t="s">
        <v>698</v>
      </c>
      <c r="D73" s="14">
        <v>2125670000</v>
      </c>
      <c r="E73" s="15"/>
      <c r="F73" s="16"/>
      <c r="G73" s="16"/>
      <c r="H73" s="17"/>
      <c r="I73" s="26"/>
    </row>
    <row r="74" ht="22.5" customHeight="1" spans="1:9">
      <c r="A74" s="13"/>
      <c r="B74" s="40"/>
      <c r="C74" s="13" t="s">
        <v>644</v>
      </c>
      <c r="D74" s="14">
        <v>2359009458.06</v>
      </c>
      <c r="E74" s="15"/>
      <c r="F74" s="16"/>
      <c r="G74" s="16"/>
      <c r="H74" s="17"/>
      <c r="I74" s="26"/>
    </row>
    <row r="75" ht="22.5" customHeight="1" spans="1:9">
      <c r="A75" s="13"/>
      <c r="B75" s="41"/>
      <c r="C75" s="13" t="s">
        <v>699</v>
      </c>
      <c r="D75" s="14">
        <f>IF(D73=0,0,D74/D73-1)*100</f>
        <v>10.9772193266123</v>
      </c>
      <c r="E75" s="15" t="s">
        <v>639</v>
      </c>
      <c r="F75" s="16" t="s">
        <v>702</v>
      </c>
      <c r="G75" s="16" t="s">
        <v>758</v>
      </c>
      <c r="H75" s="19" t="s">
        <v>640</v>
      </c>
      <c r="I75" s="26"/>
    </row>
    <row r="76" ht="22.5" customHeight="1" spans="1:9">
      <c r="A76" s="13" t="s">
        <v>720</v>
      </c>
      <c r="B76" s="39" t="s">
        <v>732</v>
      </c>
      <c r="C76" s="13" t="s">
        <v>698</v>
      </c>
      <c r="D76" s="14">
        <v>2123820000</v>
      </c>
      <c r="E76" s="15"/>
      <c r="F76" s="16"/>
      <c r="G76" s="16"/>
      <c r="H76" s="17"/>
      <c r="I76" s="26"/>
    </row>
    <row r="77" ht="22.5" customHeight="1" spans="1:9">
      <c r="A77" s="13"/>
      <c r="B77" s="40"/>
      <c r="C77" s="13" t="s">
        <v>644</v>
      </c>
      <c r="D77" s="14">
        <v>2359009458.06</v>
      </c>
      <c r="E77" s="15"/>
      <c r="F77" s="16"/>
      <c r="G77" s="16"/>
      <c r="H77" s="17"/>
      <c r="I77" s="26"/>
    </row>
    <row r="78" ht="22.5" customHeight="1" spans="1:9">
      <c r="A78" s="13"/>
      <c r="B78" s="41"/>
      <c r="C78" s="13" t="s">
        <v>699</v>
      </c>
      <c r="D78" s="14">
        <f>IF(D76=0,0,D77/D76-1)*100</f>
        <v>11.0738884679493</v>
      </c>
      <c r="E78" s="15" t="s">
        <v>639</v>
      </c>
      <c r="F78" s="16" t="s">
        <v>702</v>
      </c>
      <c r="G78" s="16" t="s">
        <v>758</v>
      </c>
      <c r="H78" s="19" t="s">
        <v>640</v>
      </c>
      <c r="I78" s="26"/>
    </row>
    <row r="79" ht="22.5" customHeight="1" spans="1:9">
      <c r="A79" s="46"/>
      <c r="B79" s="46"/>
      <c r="C79" s="46"/>
      <c r="D79" s="47"/>
      <c r="E79" s="46"/>
      <c r="F79" s="46"/>
      <c r="G79" s="48"/>
      <c r="H79" s="49"/>
      <c r="I79" s="48"/>
    </row>
  </sheetData>
  <mergeCells count="61">
    <mergeCell ref="A1:I1"/>
    <mergeCell ref="A2:I2"/>
    <mergeCell ref="F4:G4"/>
    <mergeCell ref="A6:I6"/>
    <mergeCell ref="A10:I10"/>
    <mergeCell ref="A20:I20"/>
    <mergeCell ref="A48:I48"/>
    <mergeCell ref="A79:I79"/>
    <mergeCell ref="A4:A5"/>
    <mergeCell ref="A7:A9"/>
    <mergeCell ref="A11:A13"/>
    <mergeCell ref="A14:A16"/>
    <mergeCell ref="A17:A19"/>
    <mergeCell ref="A21:A23"/>
    <mergeCell ref="A24:A26"/>
    <mergeCell ref="A27:A29"/>
    <mergeCell ref="A30:A32"/>
    <mergeCell ref="A33:A35"/>
    <mergeCell ref="A36:A38"/>
    <mergeCell ref="A39:A41"/>
    <mergeCell ref="A42:A44"/>
    <mergeCell ref="A45:A47"/>
    <mergeCell ref="A49:A52"/>
    <mergeCell ref="A53:A54"/>
    <mergeCell ref="A55:A57"/>
    <mergeCell ref="A58:A60"/>
    <mergeCell ref="A61:A63"/>
    <mergeCell ref="A64:A66"/>
    <mergeCell ref="A67:A69"/>
    <mergeCell ref="A70:A72"/>
    <mergeCell ref="A73:A75"/>
    <mergeCell ref="A76:A78"/>
    <mergeCell ref="B4:B5"/>
    <mergeCell ref="B7:B9"/>
    <mergeCell ref="B11:B13"/>
    <mergeCell ref="B14:B16"/>
    <mergeCell ref="B17:B19"/>
    <mergeCell ref="B21:B23"/>
    <mergeCell ref="B24:B26"/>
    <mergeCell ref="B27:B29"/>
    <mergeCell ref="B30:B32"/>
    <mergeCell ref="B33:B35"/>
    <mergeCell ref="B36:B38"/>
    <mergeCell ref="B39:B41"/>
    <mergeCell ref="B42:B44"/>
    <mergeCell ref="B45:B47"/>
    <mergeCell ref="B49:B52"/>
    <mergeCell ref="B53:B54"/>
    <mergeCell ref="B55:B57"/>
    <mergeCell ref="B58:B60"/>
    <mergeCell ref="B61:B63"/>
    <mergeCell ref="B64:B66"/>
    <mergeCell ref="B67:B69"/>
    <mergeCell ref="B70:B72"/>
    <mergeCell ref="B73:B75"/>
    <mergeCell ref="B76:B78"/>
    <mergeCell ref="C4:C5"/>
    <mergeCell ref="D4:D5"/>
    <mergeCell ref="E4:E5"/>
    <mergeCell ref="H4:H5"/>
    <mergeCell ref="I4:I5"/>
  </mergeCells>
  <pageMargins left="1.18055555555556" right="1.18055555555556" top="1.18055555555556" bottom="1.18055555555556" header="0.511805555555556" footer="0.511805555555556"/>
  <pageSetup paperSize="9" orientation="portrait" errors="blank"/>
  <headerFooter alignWithMargins="0"/>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234"/>
  <sheetViews>
    <sheetView topLeftCell="A126" workbookViewId="0">
      <selection activeCell="A1" sqref="A1"/>
    </sheetView>
  </sheetViews>
  <sheetFormatPr defaultColWidth="8" defaultRowHeight="15"/>
  <cols>
    <col min="1" max="1" width="24.6666666666667" style="1"/>
    <col min="2" max="2" width="22.9428571428571" style="1"/>
    <col min="3" max="3" width="20.0761904761905" style="1"/>
    <col min="4" max="4" width="28.5333333333333" style="1"/>
    <col min="5" max="5" width="5.73333333333333" style="1"/>
    <col min="6" max="6" width="10.3238095238095" style="1"/>
    <col min="7" max="7" width="10.8952380952381" style="1"/>
    <col min="8" max="8" width="7.02857142857143" style="1"/>
    <col min="9" max="9" width="48.0476190476191" style="1"/>
  </cols>
  <sheetData>
    <row r="1" ht="29.25" customHeight="1" spans="1:9">
      <c r="A1" s="2" t="s">
        <v>1047</v>
      </c>
      <c r="B1" s="2"/>
      <c r="C1" s="2"/>
      <c r="D1" s="2"/>
      <c r="E1" s="2"/>
      <c r="F1" s="2"/>
      <c r="G1" s="2"/>
      <c r="H1" s="82"/>
      <c r="I1" s="84"/>
    </row>
    <row r="2" ht="16.5" customHeight="1" spans="1:9">
      <c r="A2" s="3"/>
      <c r="B2" s="3"/>
      <c r="C2" s="3"/>
      <c r="D2" s="3"/>
      <c r="E2" s="3"/>
      <c r="F2" s="3"/>
      <c r="G2" s="3"/>
      <c r="H2" s="82"/>
      <c r="I2" s="24" t="s">
        <v>1048</v>
      </c>
    </row>
    <row r="3" ht="12.75" customHeight="1" spans="1:9">
      <c r="A3" s="4"/>
      <c r="B3" s="5"/>
      <c r="C3" s="5"/>
      <c r="D3" s="5"/>
      <c r="E3" s="5"/>
      <c r="F3" s="5"/>
      <c r="G3" s="5"/>
      <c r="H3" s="83"/>
      <c r="I3" s="25" t="s">
        <v>724</v>
      </c>
    </row>
    <row r="4" ht="12.75" customHeight="1" spans="1:9">
      <c r="A4" s="6" t="s">
        <v>338</v>
      </c>
      <c r="B4" s="6" t="s">
        <v>624</v>
      </c>
      <c r="C4" s="6" t="s">
        <v>625</v>
      </c>
      <c r="D4" s="6" t="s">
        <v>626</v>
      </c>
      <c r="E4" s="7" t="s">
        <v>627</v>
      </c>
      <c r="F4" s="6" t="s">
        <v>628</v>
      </c>
      <c r="G4" s="6"/>
      <c r="H4" s="7" t="s">
        <v>629</v>
      </c>
      <c r="I4" s="6" t="s">
        <v>630</v>
      </c>
    </row>
    <row r="5" ht="16.5" customHeight="1" spans="1:9">
      <c r="A5" s="6"/>
      <c r="B5" s="6"/>
      <c r="C5" s="6"/>
      <c r="D5" s="6"/>
      <c r="E5" s="6"/>
      <c r="F5" s="6" t="s">
        <v>631</v>
      </c>
      <c r="G5" s="6" t="s">
        <v>632</v>
      </c>
      <c r="H5" s="6"/>
      <c r="I5" s="6"/>
    </row>
    <row r="6" ht="24" customHeight="1" spans="1:9">
      <c r="A6" s="8" t="s">
        <v>887</v>
      </c>
      <c r="B6" s="8"/>
      <c r="C6" s="9"/>
      <c r="D6" s="9"/>
      <c r="E6" s="9"/>
      <c r="F6" s="9"/>
      <c r="G6" s="9"/>
      <c r="H6" s="17"/>
      <c r="I6" s="9"/>
    </row>
    <row r="7" ht="27" customHeight="1" spans="1:9">
      <c r="A7" s="11" t="s">
        <v>1049</v>
      </c>
      <c r="B7" s="12" t="s">
        <v>728</v>
      </c>
      <c r="C7" s="13" t="s">
        <v>644</v>
      </c>
      <c r="D7" s="14">
        <v>248584790.87</v>
      </c>
      <c r="E7" s="15"/>
      <c r="F7" s="16"/>
      <c r="G7" s="16"/>
      <c r="H7" s="17"/>
      <c r="I7" s="11"/>
    </row>
    <row r="8" ht="27" customHeight="1" spans="1:9">
      <c r="A8" s="11"/>
      <c r="B8" s="12"/>
      <c r="C8" s="13" t="s">
        <v>80</v>
      </c>
      <c r="D8" s="14">
        <v>252795649.16</v>
      </c>
      <c r="E8" s="15"/>
      <c r="F8" s="16"/>
      <c r="G8" s="16"/>
      <c r="H8" s="17"/>
      <c r="I8" s="11"/>
    </row>
    <row r="9" ht="27" customHeight="1" spans="1:9">
      <c r="A9" s="11"/>
      <c r="B9" s="12"/>
      <c r="C9" s="13" t="s">
        <v>729</v>
      </c>
      <c r="D9" s="14">
        <f>D8-D7</f>
        <v>4210858.28999999</v>
      </c>
      <c r="E9" s="15"/>
      <c r="F9" s="16"/>
      <c r="G9" s="16"/>
      <c r="H9" s="17"/>
      <c r="I9" s="11"/>
    </row>
    <row r="10" ht="27" customHeight="1" spans="1:9">
      <c r="A10" s="11"/>
      <c r="B10" s="12"/>
      <c r="C10" s="13" t="s">
        <v>730</v>
      </c>
      <c r="D10" s="14">
        <f>IF(D7=0,0,D8/D7-1)*100</f>
        <v>1.69393239033764</v>
      </c>
      <c r="E10" s="15" t="s">
        <v>639</v>
      </c>
      <c r="F10" s="18">
        <v>0.05</v>
      </c>
      <c r="G10" s="18">
        <v>0.2</v>
      </c>
      <c r="H10" s="19" t="s">
        <v>864</v>
      </c>
      <c r="I10" s="26" t="s">
        <v>1050</v>
      </c>
    </row>
    <row r="11" ht="27" customHeight="1" spans="1:9">
      <c r="A11" s="11" t="s">
        <v>1051</v>
      </c>
      <c r="B11" s="12" t="s">
        <v>732</v>
      </c>
      <c r="C11" s="13" t="s">
        <v>644</v>
      </c>
      <c r="D11" s="14">
        <v>228823917.43</v>
      </c>
      <c r="E11" s="15"/>
      <c r="F11" s="16"/>
      <c r="G11" s="16"/>
      <c r="H11" s="17"/>
      <c r="I11" s="11"/>
    </row>
    <row r="12" ht="27" customHeight="1" spans="1:9">
      <c r="A12" s="11"/>
      <c r="B12" s="12"/>
      <c r="C12" s="13" t="s">
        <v>80</v>
      </c>
      <c r="D12" s="14">
        <v>240493937.22</v>
      </c>
      <c r="E12" s="15"/>
      <c r="F12" s="16"/>
      <c r="G12" s="16"/>
      <c r="H12" s="17"/>
      <c r="I12" s="11"/>
    </row>
    <row r="13" ht="27" customHeight="1" spans="1:9">
      <c r="A13" s="11"/>
      <c r="B13" s="12"/>
      <c r="C13" s="13" t="s">
        <v>729</v>
      </c>
      <c r="D13" s="14">
        <f>D12-D11</f>
        <v>11670019.79</v>
      </c>
      <c r="E13" s="15"/>
      <c r="F13" s="16"/>
      <c r="G13" s="16"/>
      <c r="H13" s="17"/>
      <c r="I13" s="11"/>
    </row>
    <row r="14" ht="27" customHeight="1" spans="1:9">
      <c r="A14" s="11"/>
      <c r="B14" s="12"/>
      <c r="C14" s="13" t="s">
        <v>730</v>
      </c>
      <c r="D14" s="14">
        <f>IF(D11=0,0,D12/D11-1)*100</f>
        <v>5.1000000004676</v>
      </c>
      <c r="E14" s="15" t="s">
        <v>639</v>
      </c>
      <c r="F14" s="18">
        <v>0.05</v>
      </c>
      <c r="G14" s="18">
        <v>0.2</v>
      </c>
      <c r="H14" s="19" t="s">
        <v>640</v>
      </c>
      <c r="I14" s="26"/>
    </row>
    <row r="15" ht="27" customHeight="1" spans="1:9">
      <c r="A15" s="11" t="s">
        <v>733</v>
      </c>
      <c r="B15" s="11" t="s">
        <v>1052</v>
      </c>
      <c r="C15" s="13" t="s">
        <v>644</v>
      </c>
      <c r="D15" s="14">
        <v>228823917.43</v>
      </c>
      <c r="E15" s="15"/>
      <c r="F15" s="16"/>
      <c r="G15" s="16"/>
      <c r="H15" s="17"/>
      <c r="I15" s="11"/>
    </row>
    <row r="16" ht="27" customHeight="1" spans="1:9">
      <c r="A16" s="11"/>
      <c r="B16" s="11"/>
      <c r="C16" s="13" t="s">
        <v>80</v>
      </c>
      <c r="D16" s="14">
        <v>240493937.22</v>
      </c>
      <c r="E16" s="15"/>
      <c r="F16" s="16"/>
      <c r="G16" s="16"/>
      <c r="H16" s="17"/>
      <c r="I16" s="11"/>
    </row>
    <row r="17" ht="27" customHeight="1" spans="1:9">
      <c r="A17" s="11"/>
      <c r="B17" s="11"/>
      <c r="C17" s="13" t="s">
        <v>729</v>
      </c>
      <c r="D17" s="14">
        <f>D16-D15</f>
        <v>11670019.79</v>
      </c>
      <c r="E17" s="15"/>
      <c r="F17" s="16"/>
      <c r="G17" s="16"/>
      <c r="H17" s="17"/>
      <c r="I17" s="11"/>
    </row>
    <row r="18" ht="27" customHeight="1" spans="1:9">
      <c r="A18" s="11"/>
      <c r="B18" s="11"/>
      <c r="C18" s="13" t="s">
        <v>730</v>
      </c>
      <c r="D18" s="14">
        <f>IF(D15=0,0,D16/D15-1)*100</f>
        <v>5.1000000004676</v>
      </c>
      <c r="E18" s="15" t="s">
        <v>639</v>
      </c>
      <c r="F18" s="18">
        <v>0.05</v>
      </c>
      <c r="G18" s="18">
        <v>0.2</v>
      </c>
      <c r="H18" s="19" t="s">
        <v>640</v>
      </c>
      <c r="I18" s="26"/>
    </row>
    <row r="19" ht="27" customHeight="1" spans="1:9">
      <c r="A19" s="11" t="s">
        <v>735</v>
      </c>
      <c r="B19" s="11" t="s">
        <v>1053</v>
      </c>
      <c r="C19" s="13" t="s">
        <v>644</v>
      </c>
      <c r="D19" s="14">
        <v>228823917.43</v>
      </c>
      <c r="E19" s="15"/>
      <c r="F19" s="16"/>
      <c r="G19" s="16"/>
      <c r="H19" s="17"/>
      <c r="I19" s="11"/>
    </row>
    <row r="20" ht="27" customHeight="1" spans="1:9">
      <c r="A20" s="11"/>
      <c r="B20" s="11"/>
      <c r="C20" s="13" t="s">
        <v>80</v>
      </c>
      <c r="D20" s="14">
        <v>240493937.22</v>
      </c>
      <c r="E20" s="15"/>
      <c r="F20" s="16"/>
      <c r="G20" s="16"/>
      <c r="H20" s="17"/>
      <c r="I20" s="11"/>
    </row>
    <row r="21" ht="27" customHeight="1" spans="1:9">
      <c r="A21" s="11"/>
      <c r="B21" s="11"/>
      <c r="C21" s="13" t="s">
        <v>729</v>
      </c>
      <c r="D21" s="14">
        <f>D20-D19</f>
        <v>11670019.79</v>
      </c>
      <c r="E21" s="15"/>
      <c r="F21" s="16"/>
      <c r="G21" s="16"/>
      <c r="H21" s="17"/>
      <c r="I21" s="11"/>
    </row>
    <row r="22" ht="21.75" customHeight="1" spans="1:9">
      <c r="A22" s="11"/>
      <c r="B22" s="11"/>
      <c r="C22" s="13" t="s">
        <v>730</v>
      </c>
      <c r="D22" s="14">
        <f>IF(D19=0,0,D20/D19-1)*100</f>
        <v>5.1000000004676</v>
      </c>
      <c r="E22" s="15" t="s">
        <v>639</v>
      </c>
      <c r="F22" s="18">
        <v>0.05</v>
      </c>
      <c r="G22" s="18">
        <v>0.2</v>
      </c>
      <c r="H22" s="19" t="s">
        <v>640</v>
      </c>
      <c r="I22" s="26"/>
    </row>
    <row r="23" ht="21.75" customHeight="1" spans="1:9">
      <c r="A23" s="11" t="s">
        <v>737</v>
      </c>
      <c r="B23" s="12" t="s">
        <v>732</v>
      </c>
      <c r="C23" s="13" t="s">
        <v>644</v>
      </c>
      <c r="D23" s="14">
        <v>0</v>
      </c>
      <c r="E23" s="15"/>
      <c r="F23" s="16"/>
      <c r="G23" s="16"/>
      <c r="H23" s="17"/>
      <c r="I23" s="11"/>
    </row>
    <row r="24" ht="21.75" customHeight="1" spans="1:9">
      <c r="A24" s="11"/>
      <c r="B24" s="12"/>
      <c r="C24" s="13" t="s">
        <v>80</v>
      </c>
      <c r="D24" s="14">
        <v>0</v>
      </c>
      <c r="E24" s="15"/>
      <c r="F24" s="16"/>
      <c r="G24" s="16"/>
      <c r="H24" s="17"/>
      <c r="I24" s="11"/>
    </row>
    <row r="25" ht="27" customHeight="1" spans="1:9">
      <c r="A25" s="11"/>
      <c r="B25" s="12"/>
      <c r="C25" s="13" t="s">
        <v>729</v>
      </c>
      <c r="D25" s="14">
        <f>D24-D23</f>
        <v>0</v>
      </c>
      <c r="E25" s="15"/>
      <c r="F25" s="16"/>
      <c r="G25" s="16"/>
      <c r="H25" s="17"/>
      <c r="I25" s="11"/>
    </row>
    <row r="26" ht="27" customHeight="1" spans="1:9">
      <c r="A26" s="11"/>
      <c r="B26" s="12"/>
      <c r="C26" s="13" t="s">
        <v>730</v>
      </c>
      <c r="D26" s="14">
        <f>IF(D23=0,0,D24/D23-1)*100</f>
        <v>0</v>
      </c>
      <c r="E26" s="15"/>
      <c r="F26" s="16"/>
      <c r="G26" s="16"/>
      <c r="H26" s="17"/>
      <c r="I26" s="11"/>
    </row>
    <row r="27" ht="27" customHeight="1" spans="1:9">
      <c r="A27" s="11" t="s">
        <v>741</v>
      </c>
      <c r="B27" s="12" t="s">
        <v>732</v>
      </c>
      <c r="C27" s="13" t="s">
        <v>644</v>
      </c>
      <c r="D27" s="14">
        <v>0</v>
      </c>
      <c r="E27" s="15"/>
      <c r="F27" s="16"/>
      <c r="G27" s="16"/>
      <c r="H27" s="17"/>
      <c r="I27" s="11"/>
    </row>
    <row r="28" ht="27" customHeight="1" spans="1:9">
      <c r="A28" s="11"/>
      <c r="B28" s="12"/>
      <c r="C28" s="13" t="s">
        <v>80</v>
      </c>
      <c r="D28" s="14">
        <v>0</v>
      </c>
      <c r="E28" s="15"/>
      <c r="F28" s="16"/>
      <c r="G28" s="16"/>
      <c r="H28" s="17"/>
      <c r="I28" s="11"/>
    </row>
    <row r="29" ht="27" customHeight="1" spans="1:9">
      <c r="A29" s="11"/>
      <c r="B29" s="12"/>
      <c r="C29" s="13" t="s">
        <v>729</v>
      </c>
      <c r="D29" s="14">
        <f>D28-D27</f>
        <v>0</v>
      </c>
      <c r="E29" s="15"/>
      <c r="F29" s="16"/>
      <c r="G29" s="16"/>
      <c r="H29" s="17"/>
      <c r="I29" s="11"/>
    </row>
    <row r="30" ht="27" customHeight="1" spans="1:9">
      <c r="A30" s="11"/>
      <c r="B30" s="12"/>
      <c r="C30" s="13" t="s">
        <v>730</v>
      </c>
      <c r="D30" s="14">
        <f>IF(D27=0,0,D28/D27-1)*100</f>
        <v>0</v>
      </c>
      <c r="E30" s="15"/>
      <c r="F30" s="16"/>
      <c r="G30" s="16"/>
      <c r="H30" s="17"/>
      <c r="I30" s="11"/>
    </row>
    <row r="31" ht="27" customHeight="1" spans="1:9">
      <c r="A31" s="11" t="s">
        <v>757</v>
      </c>
      <c r="B31" s="12" t="s">
        <v>732</v>
      </c>
      <c r="C31" s="13" t="s">
        <v>644</v>
      </c>
      <c r="D31" s="14">
        <v>15060640.17</v>
      </c>
      <c r="E31" s="15"/>
      <c r="F31" s="16"/>
      <c r="G31" s="16"/>
      <c r="H31" s="17"/>
      <c r="I31" s="11"/>
    </row>
    <row r="32" ht="27" customHeight="1" spans="1:9">
      <c r="A32" s="11"/>
      <c r="B32" s="12"/>
      <c r="C32" s="13" t="s">
        <v>80</v>
      </c>
      <c r="D32" s="14">
        <v>7180265</v>
      </c>
      <c r="E32" s="15"/>
      <c r="F32" s="16"/>
      <c r="G32" s="16"/>
      <c r="H32" s="17"/>
      <c r="I32" s="11"/>
    </row>
    <row r="33" ht="27" customHeight="1" spans="1:9">
      <c r="A33" s="11"/>
      <c r="B33" s="12"/>
      <c r="C33" s="13" t="s">
        <v>729</v>
      </c>
      <c r="D33" s="14">
        <f>D32-D31</f>
        <v>-7880375.17</v>
      </c>
      <c r="E33" s="15"/>
      <c r="F33" s="16"/>
      <c r="G33" s="16"/>
      <c r="H33" s="17"/>
      <c r="I33" s="11"/>
    </row>
    <row r="34" ht="27" customHeight="1" spans="1:9">
      <c r="A34" s="11"/>
      <c r="B34" s="12"/>
      <c r="C34" s="13" t="s">
        <v>730</v>
      </c>
      <c r="D34" s="14">
        <f>IF(D31=0,0,D32/D31-1)*100</f>
        <v>-52.3243041534004</v>
      </c>
      <c r="E34" s="15"/>
      <c r="F34" s="16"/>
      <c r="G34" s="16"/>
      <c r="H34" s="17"/>
      <c r="I34" s="11"/>
    </row>
    <row r="35" ht="27" customHeight="1" spans="1:9">
      <c r="A35" s="11" t="s">
        <v>1054</v>
      </c>
      <c r="B35" s="12" t="s">
        <v>967</v>
      </c>
      <c r="C35" s="13" t="s">
        <v>644</v>
      </c>
      <c r="D35" s="21">
        <v>15060640.17</v>
      </c>
      <c r="E35" s="15"/>
      <c r="F35" s="16"/>
      <c r="G35" s="16"/>
      <c r="H35" s="17"/>
      <c r="I35" s="11"/>
    </row>
    <row r="36" ht="27" customHeight="1" spans="1:9">
      <c r="A36" s="11"/>
      <c r="B36" s="12"/>
      <c r="C36" s="13" t="s">
        <v>80</v>
      </c>
      <c r="D36" s="21">
        <v>7180265</v>
      </c>
      <c r="E36" s="15"/>
      <c r="F36" s="16"/>
      <c r="G36" s="16"/>
      <c r="H36" s="17"/>
      <c r="I36" s="11"/>
    </row>
    <row r="37" ht="27" customHeight="1" spans="1:9">
      <c r="A37" s="11"/>
      <c r="B37" s="12"/>
      <c r="C37" s="13" t="s">
        <v>729</v>
      </c>
      <c r="D37" s="14">
        <f>D36-D35</f>
        <v>-7880375.17</v>
      </c>
      <c r="E37" s="15"/>
      <c r="F37" s="16"/>
      <c r="G37" s="16"/>
      <c r="H37" s="17"/>
      <c r="I37" s="11"/>
    </row>
    <row r="38" ht="27" customHeight="1" spans="1:9">
      <c r="A38" s="11"/>
      <c r="B38" s="12"/>
      <c r="C38" s="13" t="s">
        <v>730</v>
      </c>
      <c r="D38" s="14">
        <f>IF(D35=0,0,D36/D35-1)*100</f>
        <v>-52.3243041534004</v>
      </c>
      <c r="E38" s="15"/>
      <c r="F38" s="16"/>
      <c r="G38" s="16"/>
      <c r="H38" s="17"/>
      <c r="I38" s="11"/>
    </row>
    <row r="39" ht="27" customHeight="1" spans="1:9">
      <c r="A39" s="11" t="s">
        <v>1055</v>
      </c>
      <c r="B39" s="12"/>
      <c r="C39" s="13" t="s">
        <v>644</v>
      </c>
      <c r="D39" s="14">
        <f>D31-D35</f>
        <v>0</v>
      </c>
      <c r="E39" s="15" t="s">
        <v>639</v>
      </c>
      <c r="F39" s="20">
        <v>0</v>
      </c>
      <c r="G39" s="20">
        <v>0</v>
      </c>
      <c r="H39" s="19" t="s">
        <v>640</v>
      </c>
      <c r="I39" s="26"/>
    </row>
    <row r="40" ht="27" customHeight="1" spans="1:9">
      <c r="A40" s="11"/>
      <c r="B40" s="12"/>
      <c r="C40" s="13" t="s">
        <v>80</v>
      </c>
      <c r="D40" s="14">
        <f>D32-D36</f>
        <v>0</v>
      </c>
      <c r="E40" s="15" t="s">
        <v>639</v>
      </c>
      <c r="F40" s="20">
        <v>0</v>
      </c>
      <c r="G40" s="20">
        <v>0</v>
      </c>
      <c r="H40" s="19" t="s">
        <v>640</v>
      </c>
      <c r="I40" s="26"/>
    </row>
    <row r="41" ht="27" customHeight="1" spans="1:9">
      <c r="A41" s="11"/>
      <c r="B41" s="12"/>
      <c r="C41" s="13" t="s">
        <v>729</v>
      </c>
      <c r="D41" s="14">
        <f>D40-D39</f>
        <v>0</v>
      </c>
      <c r="E41" s="15"/>
      <c r="F41" s="16"/>
      <c r="G41" s="16"/>
      <c r="H41" s="17"/>
      <c r="I41" s="11"/>
    </row>
    <row r="42" ht="27" customHeight="1" spans="1:9">
      <c r="A42" s="11"/>
      <c r="B42" s="12"/>
      <c r="C42" s="13" t="s">
        <v>730</v>
      </c>
      <c r="D42" s="14">
        <f>IF(D40=0,0,D40/D39-1)*100</f>
        <v>0</v>
      </c>
      <c r="E42" s="15"/>
      <c r="F42" s="16"/>
      <c r="G42" s="16"/>
      <c r="H42" s="17"/>
      <c r="I42" s="11"/>
    </row>
    <row r="43" ht="27" customHeight="1" spans="1:9">
      <c r="A43" s="11" t="s">
        <v>1056</v>
      </c>
      <c r="B43" s="12" t="s">
        <v>902</v>
      </c>
      <c r="C43" s="13" t="s">
        <v>763</v>
      </c>
      <c r="D43" s="14">
        <v>7180265</v>
      </c>
      <c r="E43" s="15"/>
      <c r="F43" s="20"/>
      <c r="G43" s="20"/>
      <c r="H43" s="17"/>
      <c r="I43" s="11"/>
    </row>
    <row r="44" ht="27" customHeight="1" spans="1:9">
      <c r="A44" s="11"/>
      <c r="B44" s="12"/>
      <c r="C44" s="13" t="s">
        <v>764</v>
      </c>
      <c r="D44" s="14">
        <v>7180265</v>
      </c>
      <c r="E44" s="15"/>
      <c r="F44" s="20"/>
      <c r="G44" s="20"/>
      <c r="H44" s="17"/>
      <c r="I44" s="11"/>
    </row>
    <row r="45" ht="27" customHeight="1" spans="1:9">
      <c r="A45" s="11"/>
      <c r="B45" s="12"/>
      <c r="C45" s="13" t="s">
        <v>638</v>
      </c>
      <c r="D45" s="14">
        <f>D44-D43</f>
        <v>0</v>
      </c>
      <c r="E45" s="15" t="s">
        <v>639</v>
      </c>
      <c r="F45" s="16">
        <v>0</v>
      </c>
      <c r="G45" s="16">
        <v>0</v>
      </c>
      <c r="H45" s="19" t="s">
        <v>640</v>
      </c>
      <c r="I45" s="26"/>
    </row>
    <row r="46" ht="27" customHeight="1" spans="1:9">
      <c r="A46" s="11"/>
      <c r="B46" s="12"/>
      <c r="C46" s="13" t="s">
        <v>765</v>
      </c>
      <c r="D46" s="21">
        <v>3135370</v>
      </c>
      <c r="E46" s="15"/>
      <c r="F46" s="16"/>
      <c r="G46" s="16"/>
      <c r="H46" s="17"/>
      <c r="I46" s="11"/>
    </row>
    <row r="47" ht="27" customHeight="1" spans="1:9">
      <c r="A47" s="11"/>
      <c r="B47" s="12"/>
      <c r="C47" s="13" t="s">
        <v>766</v>
      </c>
      <c r="D47" s="14">
        <v>3135370</v>
      </c>
      <c r="E47" s="15"/>
      <c r="F47" s="20"/>
      <c r="G47" s="20"/>
      <c r="H47" s="17"/>
      <c r="I47" s="11"/>
    </row>
    <row r="48" ht="27" customHeight="1" spans="1:9">
      <c r="A48" s="11"/>
      <c r="B48" s="12"/>
      <c r="C48" s="13" t="s">
        <v>638</v>
      </c>
      <c r="D48" s="14">
        <f>D47-D46</f>
        <v>0</v>
      </c>
      <c r="E48" s="15" t="s">
        <v>639</v>
      </c>
      <c r="F48" s="20">
        <v>0</v>
      </c>
      <c r="G48" s="20">
        <v>0</v>
      </c>
      <c r="H48" s="19" t="s">
        <v>640</v>
      </c>
      <c r="I48" s="26"/>
    </row>
    <row r="49" ht="27" customHeight="1" spans="1:9">
      <c r="A49" s="11" t="s">
        <v>903</v>
      </c>
      <c r="B49" s="12" t="s">
        <v>732</v>
      </c>
      <c r="C49" s="13" t="s">
        <v>644</v>
      </c>
      <c r="D49" s="14">
        <v>4700233.27</v>
      </c>
      <c r="E49" s="15"/>
      <c r="F49" s="16"/>
      <c r="G49" s="16"/>
      <c r="H49" s="17"/>
      <c r="I49" s="11"/>
    </row>
    <row r="50" ht="27" customHeight="1" spans="1:9">
      <c r="A50" s="11"/>
      <c r="B50" s="12"/>
      <c r="C50" s="13" t="s">
        <v>80</v>
      </c>
      <c r="D50" s="14">
        <v>5121446.94</v>
      </c>
      <c r="E50" s="15"/>
      <c r="F50" s="16"/>
      <c r="G50" s="16"/>
      <c r="H50" s="17"/>
      <c r="I50" s="11"/>
    </row>
    <row r="51" ht="27" customHeight="1" spans="1:9">
      <c r="A51" s="11"/>
      <c r="B51" s="12"/>
      <c r="C51" s="13" t="s">
        <v>729</v>
      </c>
      <c r="D51" s="14">
        <f>D50-D49</f>
        <v>421213.670000001</v>
      </c>
      <c r="E51" s="15"/>
      <c r="F51" s="16"/>
      <c r="G51" s="16"/>
      <c r="H51" s="17"/>
      <c r="I51" s="11"/>
    </row>
    <row r="52" ht="27" customHeight="1" spans="1:9">
      <c r="A52" s="11"/>
      <c r="B52" s="12"/>
      <c r="C52" s="13" t="s">
        <v>730</v>
      </c>
      <c r="D52" s="14">
        <f>IF(D49=0,0,D50/D49-1)*100</f>
        <v>8.96154819992585</v>
      </c>
      <c r="E52" s="15"/>
      <c r="F52" s="16"/>
      <c r="G52" s="16"/>
      <c r="H52" s="17"/>
      <c r="I52" s="11"/>
    </row>
    <row r="53" ht="27" customHeight="1" spans="1:9">
      <c r="A53" s="11" t="s">
        <v>989</v>
      </c>
      <c r="B53" s="11" t="s">
        <v>772</v>
      </c>
      <c r="C53" s="13" t="s">
        <v>644</v>
      </c>
      <c r="D53" s="14">
        <v>1.22</v>
      </c>
      <c r="E53" s="15" t="s">
        <v>639</v>
      </c>
      <c r="F53" s="18">
        <v>0.0035</v>
      </c>
      <c r="G53" s="18">
        <v>0.04</v>
      </c>
      <c r="H53" s="19" t="s">
        <v>640</v>
      </c>
      <c r="I53" s="26"/>
    </row>
    <row r="54" ht="27" customHeight="1" spans="1:9">
      <c r="A54" s="11"/>
      <c r="B54" s="11"/>
      <c r="C54" s="13" t="s">
        <v>80</v>
      </c>
      <c r="D54" s="14">
        <v>1.23</v>
      </c>
      <c r="E54" s="15" t="s">
        <v>639</v>
      </c>
      <c r="F54" s="18">
        <v>0.0035</v>
      </c>
      <c r="G54" s="18">
        <v>0.04</v>
      </c>
      <c r="H54" s="19" t="s">
        <v>640</v>
      </c>
      <c r="I54" s="26"/>
    </row>
    <row r="55" ht="27" customHeight="1" spans="1:9">
      <c r="A55" s="11"/>
      <c r="B55" s="11"/>
      <c r="C55" s="13" t="s">
        <v>729</v>
      </c>
      <c r="D55" s="14">
        <f>D54-D53</f>
        <v>0.01</v>
      </c>
      <c r="E55" s="15"/>
      <c r="F55" s="16"/>
      <c r="G55" s="16"/>
      <c r="H55" s="17"/>
      <c r="I55" s="11"/>
    </row>
    <row r="56" ht="27" customHeight="1" spans="1:9">
      <c r="A56" s="11" t="s">
        <v>992</v>
      </c>
      <c r="B56" s="12" t="s">
        <v>732</v>
      </c>
      <c r="C56" s="13" t="s">
        <v>644</v>
      </c>
      <c r="D56" s="14">
        <v>0</v>
      </c>
      <c r="E56" s="15"/>
      <c r="F56" s="23"/>
      <c r="G56" s="23"/>
      <c r="H56" s="17"/>
      <c r="I56" s="11"/>
    </row>
    <row r="57" ht="27" customHeight="1" spans="1:9">
      <c r="A57" s="11"/>
      <c r="B57" s="12"/>
      <c r="C57" s="13" t="s">
        <v>80</v>
      </c>
      <c r="D57" s="14">
        <v>0</v>
      </c>
      <c r="E57" s="15"/>
      <c r="F57" s="16"/>
      <c r="G57" s="16"/>
      <c r="H57" s="17"/>
      <c r="I57" s="11"/>
    </row>
    <row r="58" ht="27" customHeight="1" spans="1:9">
      <c r="A58" s="11"/>
      <c r="B58" s="12"/>
      <c r="C58" s="13" t="s">
        <v>729</v>
      </c>
      <c r="D58" s="14">
        <f>D57-D56</f>
        <v>0</v>
      </c>
      <c r="E58" s="15"/>
      <c r="F58" s="16"/>
      <c r="G58" s="16"/>
      <c r="H58" s="17"/>
      <c r="I58" s="11"/>
    </row>
    <row r="59" ht="27" customHeight="1" spans="1:9">
      <c r="A59" s="11"/>
      <c r="B59" s="12"/>
      <c r="C59" s="13" t="s">
        <v>730</v>
      </c>
      <c r="D59" s="14">
        <f>IF(D56=0,0,D57/D56-1)*100</f>
        <v>0</v>
      </c>
      <c r="E59" s="15" t="s">
        <v>639</v>
      </c>
      <c r="F59" s="18">
        <v>-0.3</v>
      </c>
      <c r="G59" s="18">
        <v>0.3</v>
      </c>
      <c r="H59" s="19" t="s">
        <v>640</v>
      </c>
      <c r="I59" s="26"/>
    </row>
    <row r="60" ht="27" customHeight="1" spans="1:9">
      <c r="A60" s="11" t="s">
        <v>994</v>
      </c>
      <c r="B60" s="11" t="s">
        <v>774</v>
      </c>
      <c r="C60" s="13" t="s">
        <v>644</v>
      </c>
      <c r="D60" s="14">
        <v>0</v>
      </c>
      <c r="E60" s="15" t="s">
        <v>639</v>
      </c>
      <c r="F60" s="20">
        <v>0</v>
      </c>
      <c r="G60" s="20">
        <v>0</v>
      </c>
      <c r="H60" s="19" t="s">
        <v>640</v>
      </c>
      <c r="I60" s="26"/>
    </row>
    <row r="61" ht="27" customHeight="1" spans="1:9">
      <c r="A61" s="11"/>
      <c r="B61" s="11"/>
      <c r="C61" s="13" t="s">
        <v>80</v>
      </c>
      <c r="D61" s="14">
        <v>0</v>
      </c>
      <c r="E61" s="15" t="s">
        <v>639</v>
      </c>
      <c r="F61" s="20">
        <v>0</v>
      </c>
      <c r="G61" s="20">
        <v>0</v>
      </c>
      <c r="H61" s="19" t="s">
        <v>640</v>
      </c>
      <c r="I61" s="26"/>
    </row>
    <row r="62" ht="27" customHeight="1" spans="1:9">
      <c r="A62" s="11"/>
      <c r="B62" s="11"/>
      <c r="C62" s="13" t="s">
        <v>729</v>
      </c>
      <c r="D62" s="14">
        <f>D61-D60</f>
        <v>0</v>
      </c>
      <c r="E62" s="15"/>
      <c r="F62" s="16"/>
      <c r="G62" s="16"/>
      <c r="H62" s="17"/>
      <c r="I62" s="11"/>
    </row>
    <row r="63" ht="27" customHeight="1" spans="1:9">
      <c r="A63" s="11"/>
      <c r="B63" s="11"/>
      <c r="C63" s="13" t="s">
        <v>730</v>
      </c>
      <c r="D63" s="14">
        <f>IF(D60=0,0,D61/D60-1)*100</f>
        <v>0</v>
      </c>
      <c r="E63" s="15"/>
      <c r="F63" s="23"/>
      <c r="G63" s="23"/>
      <c r="H63" s="17"/>
      <c r="I63" s="11"/>
    </row>
    <row r="64" ht="27" customHeight="1" spans="1:9">
      <c r="A64" s="11" t="s">
        <v>995</v>
      </c>
      <c r="B64" s="11" t="s">
        <v>776</v>
      </c>
      <c r="C64" s="13" t="s">
        <v>644</v>
      </c>
      <c r="D64" s="14">
        <v>0</v>
      </c>
      <c r="E64" s="15" t="s">
        <v>639</v>
      </c>
      <c r="F64" s="20">
        <v>0</v>
      </c>
      <c r="G64" s="20">
        <v>0</v>
      </c>
      <c r="H64" s="19" t="s">
        <v>640</v>
      </c>
      <c r="I64" s="26"/>
    </row>
    <row r="65" ht="27" customHeight="1" spans="1:9">
      <c r="A65" s="11"/>
      <c r="B65" s="11"/>
      <c r="C65" s="13" t="s">
        <v>80</v>
      </c>
      <c r="D65" s="14">
        <v>0</v>
      </c>
      <c r="E65" s="15" t="s">
        <v>639</v>
      </c>
      <c r="F65" s="20">
        <v>0</v>
      </c>
      <c r="G65" s="20">
        <v>0</v>
      </c>
      <c r="H65" s="19" t="s">
        <v>640</v>
      </c>
      <c r="I65" s="26"/>
    </row>
    <row r="66" ht="24" customHeight="1" spans="1:9">
      <c r="A66" s="8" t="s">
        <v>908</v>
      </c>
      <c r="B66" s="8"/>
      <c r="C66" s="9"/>
      <c r="D66" s="9"/>
      <c r="E66" s="9"/>
      <c r="F66" s="9"/>
      <c r="G66" s="9"/>
      <c r="H66" s="17"/>
      <c r="I66" s="9"/>
    </row>
    <row r="67" ht="27" customHeight="1" spans="1:9">
      <c r="A67" s="11" t="s">
        <v>996</v>
      </c>
      <c r="B67" s="12" t="s">
        <v>728</v>
      </c>
      <c r="C67" s="13" t="s">
        <v>644</v>
      </c>
      <c r="D67" s="14">
        <v>231497134.76</v>
      </c>
      <c r="E67" s="15"/>
      <c r="F67" s="16"/>
      <c r="G67" s="16"/>
      <c r="H67" s="17"/>
      <c r="I67" s="11"/>
    </row>
    <row r="68" ht="27" customHeight="1" spans="1:9">
      <c r="A68" s="11"/>
      <c r="B68" s="12"/>
      <c r="C68" s="13" t="s">
        <v>80</v>
      </c>
      <c r="D68" s="14">
        <v>210561930.73</v>
      </c>
      <c r="E68" s="15"/>
      <c r="F68" s="16"/>
      <c r="G68" s="16"/>
      <c r="H68" s="17"/>
      <c r="I68" s="11"/>
    </row>
    <row r="69" ht="27" customHeight="1" spans="1:9">
      <c r="A69" s="11"/>
      <c r="B69" s="12"/>
      <c r="C69" s="13" t="s">
        <v>729</v>
      </c>
      <c r="D69" s="14">
        <f>D68-D67</f>
        <v>-20935204.03</v>
      </c>
      <c r="E69" s="15"/>
      <c r="F69" s="16"/>
      <c r="G69" s="16"/>
      <c r="H69" s="17"/>
      <c r="I69" s="11"/>
    </row>
    <row r="70" ht="27" customHeight="1" spans="1:9">
      <c r="A70" s="11"/>
      <c r="B70" s="12"/>
      <c r="C70" s="13" t="s">
        <v>730</v>
      </c>
      <c r="D70" s="14">
        <f>IF(D67=0,0,D68/D67-1)*100</f>
        <v>-9.04339660691876</v>
      </c>
      <c r="E70" s="15" t="s">
        <v>639</v>
      </c>
      <c r="F70" s="18">
        <v>0</v>
      </c>
      <c r="G70" s="18">
        <v>0.2</v>
      </c>
      <c r="H70" s="19" t="s">
        <v>864</v>
      </c>
      <c r="I70" s="26" t="s">
        <v>1057</v>
      </c>
    </row>
    <row r="71" ht="27" customHeight="1" spans="1:9">
      <c r="A71" s="11" t="s">
        <v>1058</v>
      </c>
      <c r="B71" s="12" t="s">
        <v>732</v>
      </c>
      <c r="C71" s="13" t="s">
        <v>644</v>
      </c>
      <c r="D71" s="14">
        <v>187874003.76</v>
      </c>
      <c r="E71" s="15"/>
      <c r="F71" s="16"/>
      <c r="G71" s="16"/>
      <c r="H71" s="17"/>
      <c r="I71" s="11"/>
    </row>
    <row r="72" ht="27" customHeight="1" spans="1:9">
      <c r="A72" s="11"/>
      <c r="B72" s="12"/>
      <c r="C72" s="13" t="s">
        <v>80</v>
      </c>
      <c r="D72" s="14">
        <v>191339359.93</v>
      </c>
      <c r="E72" s="15"/>
      <c r="F72" s="16"/>
      <c r="G72" s="16"/>
      <c r="H72" s="17"/>
      <c r="I72" s="11"/>
    </row>
    <row r="73" ht="27" customHeight="1" spans="1:9">
      <c r="A73" s="11"/>
      <c r="B73" s="12"/>
      <c r="C73" s="13" t="s">
        <v>729</v>
      </c>
      <c r="D73" s="14">
        <f>D72-D71</f>
        <v>3465356.17000002</v>
      </c>
      <c r="E73" s="15"/>
      <c r="F73" s="16"/>
      <c r="G73" s="16"/>
      <c r="H73" s="17"/>
      <c r="I73" s="11"/>
    </row>
    <row r="74" ht="27" customHeight="1" spans="1:9">
      <c r="A74" s="11"/>
      <c r="B74" s="12"/>
      <c r="C74" s="13" t="s">
        <v>730</v>
      </c>
      <c r="D74" s="14">
        <f>IF(D71=0,0,D72/D71-1)*100</f>
        <v>1.84451073626282</v>
      </c>
      <c r="E74" s="15" t="s">
        <v>639</v>
      </c>
      <c r="F74" s="18">
        <v>0</v>
      </c>
      <c r="G74" s="18">
        <v>0.2</v>
      </c>
      <c r="H74" s="19" t="s">
        <v>640</v>
      </c>
      <c r="I74" s="26"/>
    </row>
    <row r="75" ht="27" customHeight="1" spans="1:9">
      <c r="A75" s="11" t="s">
        <v>1059</v>
      </c>
      <c r="B75" s="11" t="s">
        <v>1060</v>
      </c>
      <c r="C75" s="13" t="s">
        <v>644</v>
      </c>
      <c r="D75" s="14">
        <v>3447.8</v>
      </c>
      <c r="E75" s="15"/>
      <c r="F75" s="16"/>
      <c r="G75" s="16"/>
      <c r="H75" s="17"/>
      <c r="I75" s="11"/>
    </row>
    <row r="76" ht="27" customHeight="1" spans="1:9">
      <c r="A76" s="11"/>
      <c r="B76" s="11"/>
      <c r="C76" s="13" t="s">
        <v>80</v>
      </c>
      <c r="D76" s="14">
        <v>3453.65</v>
      </c>
      <c r="E76" s="15"/>
      <c r="F76" s="16"/>
      <c r="G76" s="16"/>
      <c r="H76" s="17"/>
      <c r="I76" s="11"/>
    </row>
    <row r="77" ht="27" customHeight="1" spans="1:9">
      <c r="A77" s="11"/>
      <c r="B77" s="11"/>
      <c r="C77" s="13" t="s">
        <v>729</v>
      </c>
      <c r="D77" s="14">
        <f>D76-D75</f>
        <v>5.84999999999991</v>
      </c>
      <c r="E77" s="15"/>
      <c r="F77" s="16"/>
      <c r="G77" s="16"/>
      <c r="H77" s="17"/>
      <c r="I77" s="11"/>
    </row>
    <row r="78" ht="27" customHeight="1" spans="1:9">
      <c r="A78" s="11"/>
      <c r="B78" s="11"/>
      <c r="C78" s="13" t="s">
        <v>730</v>
      </c>
      <c r="D78" s="14">
        <f>IF(D75=0,0,D76/D75-1)*100</f>
        <v>0.16967341493126</v>
      </c>
      <c r="E78" s="15" t="s">
        <v>639</v>
      </c>
      <c r="F78" s="18">
        <v>0</v>
      </c>
      <c r="G78" s="18">
        <v>0.15</v>
      </c>
      <c r="H78" s="19" t="s">
        <v>640</v>
      </c>
      <c r="I78" s="26"/>
    </row>
    <row r="79" ht="27" customHeight="1" spans="1:9">
      <c r="A79" s="11" t="s">
        <v>1061</v>
      </c>
      <c r="B79" s="12"/>
      <c r="C79" s="13" t="s">
        <v>644</v>
      </c>
      <c r="D79" s="14">
        <v>108336723.69</v>
      </c>
      <c r="E79" s="15"/>
      <c r="F79" s="16"/>
      <c r="G79" s="16"/>
      <c r="H79" s="17"/>
      <c r="I79" s="11"/>
    </row>
    <row r="80" ht="27" customHeight="1" spans="1:9">
      <c r="A80" s="11"/>
      <c r="B80" s="12"/>
      <c r="C80" s="13" t="s">
        <v>80</v>
      </c>
      <c r="D80" s="14">
        <v>111323201.86</v>
      </c>
      <c r="E80" s="15"/>
      <c r="F80" s="16"/>
      <c r="G80" s="16"/>
      <c r="H80" s="17"/>
      <c r="I80" s="11"/>
    </row>
    <row r="81" ht="27" customHeight="1" spans="1:9">
      <c r="A81" s="11"/>
      <c r="B81" s="12"/>
      <c r="C81" s="13" t="s">
        <v>729</v>
      </c>
      <c r="D81" s="14">
        <f>D80-D79</f>
        <v>2986478.17</v>
      </c>
      <c r="E81" s="15"/>
      <c r="F81" s="16"/>
      <c r="G81" s="16"/>
      <c r="H81" s="17"/>
      <c r="I81" s="11"/>
    </row>
    <row r="82" ht="27" customHeight="1" spans="1:9">
      <c r="A82" s="11"/>
      <c r="B82" s="12"/>
      <c r="C82" s="13" t="s">
        <v>730</v>
      </c>
      <c r="D82" s="14">
        <f>IF(D79=0,0,D80/D79-1)*100</f>
        <v>2.7566628085834</v>
      </c>
      <c r="E82" s="15" t="s">
        <v>639</v>
      </c>
      <c r="F82" s="18">
        <v>0</v>
      </c>
      <c r="G82" s="18">
        <v>0.15</v>
      </c>
      <c r="H82" s="19" t="s">
        <v>640</v>
      </c>
      <c r="I82" s="26"/>
    </row>
    <row r="83" ht="27" customHeight="1" spans="1:9">
      <c r="A83" s="11" t="s">
        <v>1062</v>
      </c>
      <c r="B83" s="11" t="s">
        <v>1063</v>
      </c>
      <c r="C83" s="13" t="s">
        <v>644</v>
      </c>
      <c r="D83" s="14">
        <v>8011.89</v>
      </c>
      <c r="E83" s="15" t="s">
        <v>639</v>
      </c>
      <c r="F83" s="20">
        <v>2000</v>
      </c>
      <c r="G83" s="20">
        <v>20000</v>
      </c>
      <c r="H83" s="19" t="s">
        <v>640</v>
      </c>
      <c r="I83" s="26"/>
    </row>
    <row r="84" ht="27" customHeight="1" spans="1:9">
      <c r="A84" s="11"/>
      <c r="B84" s="11"/>
      <c r="C84" s="13" t="s">
        <v>80</v>
      </c>
      <c r="D84" s="14">
        <v>8095.64</v>
      </c>
      <c r="E84" s="15" t="s">
        <v>639</v>
      </c>
      <c r="F84" s="20">
        <v>2000</v>
      </c>
      <c r="G84" s="20">
        <v>20000</v>
      </c>
      <c r="H84" s="19" t="s">
        <v>640</v>
      </c>
      <c r="I84" s="26"/>
    </row>
    <row r="85" ht="27" customHeight="1" spans="1:9">
      <c r="A85" s="11"/>
      <c r="B85" s="11"/>
      <c r="C85" s="13" t="s">
        <v>729</v>
      </c>
      <c r="D85" s="14">
        <f>D84-D83</f>
        <v>83.75</v>
      </c>
      <c r="E85" s="15"/>
      <c r="F85" s="16"/>
      <c r="G85" s="16"/>
      <c r="H85" s="17"/>
      <c r="I85" s="11"/>
    </row>
    <row r="86" ht="27" customHeight="1" spans="1:9">
      <c r="A86" s="11"/>
      <c r="B86" s="11"/>
      <c r="C86" s="13" t="s">
        <v>730</v>
      </c>
      <c r="D86" s="14">
        <f>IF(D83=0,0,D84/D83-1)*100</f>
        <v>1.04532139108251</v>
      </c>
      <c r="E86" s="15" t="s">
        <v>639</v>
      </c>
      <c r="F86" s="18">
        <v>0</v>
      </c>
      <c r="G86" s="18">
        <v>0.15</v>
      </c>
      <c r="H86" s="19" t="s">
        <v>640</v>
      </c>
      <c r="I86" s="26"/>
    </row>
    <row r="87" ht="27" customHeight="1" spans="1:9">
      <c r="A87" s="11" t="s">
        <v>1064</v>
      </c>
      <c r="B87" s="12"/>
      <c r="C87" s="13" t="s">
        <v>644</v>
      </c>
      <c r="D87" s="14">
        <v>76369625.12</v>
      </c>
      <c r="E87" s="15"/>
      <c r="F87" s="16"/>
      <c r="G87" s="16"/>
      <c r="H87" s="17"/>
      <c r="I87" s="11"/>
    </row>
    <row r="88" ht="27" customHeight="1" spans="1:9">
      <c r="A88" s="11"/>
      <c r="B88" s="12"/>
      <c r="C88" s="13" t="s">
        <v>80</v>
      </c>
      <c r="D88" s="14">
        <v>76794371.41</v>
      </c>
      <c r="E88" s="15"/>
      <c r="F88" s="16"/>
      <c r="G88" s="16"/>
      <c r="H88" s="17"/>
      <c r="I88" s="11"/>
    </row>
    <row r="89" ht="27" customHeight="1" spans="1:9">
      <c r="A89" s="11"/>
      <c r="B89" s="12"/>
      <c r="C89" s="13" t="s">
        <v>729</v>
      </c>
      <c r="D89" s="14">
        <f>D88-D87</f>
        <v>424746.289999992</v>
      </c>
      <c r="E89" s="15"/>
      <c r="F89" s="18"/>
      <c r="G89" s="18"/>
      <c r="H89" s="19"/>
      <c r="I89" s="26"/>
    </row>
    <row r="90" ht="27" customHeight="1" spans="1:9">
      <c r="A90" s="11"/>
      <c r="B90" s="12"/>
      <c r="C90" s="13" t="s">
        <v>730</v>
      </c>
      <c r="D90" s="14">
        <f>IF(D87=0,0,D88/D87-1)*100</f>
        <v>0.556171762441648</v>
      </c>
      <c r="E90" s="15" t="s">
        <v>639</v>
      </c>
      <c r="F90" s="18">
        <v>0</v>
      </c>
      <c r="G90" s="18">
        <v>0.15</v>
      </c>
      <c r="H90" s="19" t="s">
        <v>640</v>
      </c>
      <c r="I90" s="26"/>
    </row>
    <row r="91" ht="27" customHeight="1" spans="1:9">
      <c r="A91" s="11" t="s">
        <v>1065</v>
      </c>
      <c r="B91" s="11" t="s">
        <v>1066</v>
      </c>
      <c r="C91" s="13" t="s">
        <v>644</v>
      </c>
      <c r="D91" s="14">
        <v>473.37</v>
      </c>
      <c r="E91" s="15" t="s">
        <v>639</v>
      </c>
      <c r="F91" s="20">
        <v>20</v>
      </c>
      <c r="G91" s="20">
        <v>200</v>
      </c>
      <c r="H91" s="19" t="s">
        <v>864</v>
      </c>
      <c r="I91" s="26" t="s">
        <v>1067</v>
      </c>
    </row>
    <row r="92" ht="27" customHeight="1" spans="1:9">
      <c r="A92" s="11"/>
      <c r="B92" s="11"/>
      <c r="C92" s="13" t="s">
        <v>80</v>
      </c>
      <c r="D92" s="14">
        <v>474</v>
      </c>
      <c r="E92" s="15" t="s">
        <v>639</v>
      </c>
      <c r="F92" s="20">
        <v>20</v>
      </c>
      <c r="G92" s="20">
        <v>200</v>
      </c>
      <c r="H92" s="19" t="s">
        <v>864</v>
      </c>
      <c r="I92" s="26" t="s">
        <v>1067</v>
      </c>
    </row>
    <row r="93" ht="27" customHeight="1" spans="1:9">
      <c r="A93" s="11"/>
      <c r="B93" s="11"/>
      <c r="C93" s="13" t="s">
        <v>729</v>
      </c>
      <c r="D93" s="14">
        <f>D92-D91</f>
        <v>0.629999999999995</v>
      </c>
      <c r="E93" s="15"/>
      <c r="F93" s="16"/>
      <c r="G93" s="16"/>
      <c r="H93" s="17"/>
      <c r="I93" s="11"/>
    </row>
    <row r="94" ht="27" customHeight="1" spans="1:9">
      <c r="A94" s="11"/>
      <c r="B94" s="11"/>
      <c r="C94" s="13" t="s">
        <v>730</v>
      </c>
      <c r="D94" s="14">
        <f>IF(D91=0,0,D92/D91-1)*100</f>
        <v>0.133088281893645</v>
      </c>
      <c r="E94" s="15" t="s">
        <v>639</v>
      </c>
      <c r="F94" s="18">
        <v>0</v>
      </c>
      <c r="G94" s="18">
        <v>0.15</v>
      </c>
      <c r="H94" s="19" t="s">
        <v>640</v>
      </c>
      <c r="I94" s="26"/>
    </row>
    <row r="95" ht="27" customHeight="1" spans="1:9">
      <c r="A95" s="11" t="s">
        <v>1068</v>
      </c>
      <c r="B95" s="12"/>
      <c r="C95" s="13" t="s">
        <v>644</v>
      </c>
      <c r="D95" s="14">
        <v>1510149.85</v>
      </c>
      <c r="E95" s="15"/>
      <c r="F95" s="16"/>
      <c r="G95" s="16"/>
      <c r="H95" s="17"/>
      <c r="I95" s="11"/>
    </row>
    <row r="96" ht="27" customHeight="1" spans="1:9">
      <c r="A96" s="11"/>
      <c r="B96" s="12"/>
      <c r="C96" s="13" t="s">
        <v>80</v>
      </c>
      <c r="D96" s="14">
        <v>1538727.96</v>
      </c>
      <c r="E96" s="15"/>
      <c r="F96" s="16"/>
      <c r="G96" s="16"/>
      <c r="H96" s="17"/>
      <c r="I96" s="11"/>
    </row>
    <row r="97" ht="27" customHeight="1" spans="1:9">
      <c r="A97" s="11"/>
      <c r="B97" s="12"/>
      <c r="C97" s="13" t="s">
        <v>729</v>
      </c>
      <c r="D97" s="14">
        <f>D96-D95</f>
        <v>28578.1099999999</v>
      </c>
      <c r="E97" s="15"/>
      <c r="F97" s="16"/>
      <c r="G97" s="16"/>
      <c r="H97" s="17"/>
      <c r="I97" s="11"/>
    </row>
    <row r="98" ht="27" customHeight="1" spans="1:9">
      <c r="A98" s="11"/>
      <c r="B98" s="12"/>
      <c r="C98" s="13" t="s">
        <v>730</v>
      </c>
      <c r="D98" s="14">
        <f>IF(D95=0,0,D96/D95-1)*100</f>
        <v>1.89240226723195</v>
      </c>
      <c r="E98" s="15" t="s">
        <v>639</v>
      </c>
      <c r="F98" s="18">
        <v>0</v>
      </c>
      <c r="G98" s="18">
        <v>0.15</v>
      </c>
      <c r="H98" s="19" t="s">
        <v>640</v>
      </c>
      <c r="I98" s="26"/>
    </row>
    <row r="99" ht="27" customHeight="1" spans="1:9">
      <c r="A99" s="11" t="s">
        <v>1069</v>
      </c>
      <c r="B99" s="11" t="s">
        <v>1070</v>
      </c>
      <c r="C99" s="13" t="s">
        <v>644</v>
      </c>
      <c r="D99" s="14">
        <v>4951.31</v>
      </c>
      <c r="E99" s="15" t="s">
        <v>639</v>
      </c>
      <c r="F99" s="20">
        <v>2000</v>
      </c>
      <c r="G99" s="20">
        <v>5000</v>
      </c>
      <c r="H99" s="19" t="s">
        <v>640</v>
      </c>
      <c r="I99" s="26"/>
    </row>
    <row r="100" ht="27" customHeight="1" spans="1:9">
      <c r="A100" s="11"/>
      <c r="B100" s="11"/>
      <c r="C100" s="13" t="s">
        <v>80</v>
      </c>
      <c r="D100" s="14">
        <v>4995.87</v>
      </c>
      <c r="E100" s="15" t="s">
        <v>639</v>
      </c>
      <c r="F100" s="20">
        <v>2000</v>
      </c>
      <c r="G100" s="20">
        <v>5000</v>
      </c>
      <c r="H100" s="19" t="s">
        <v>640</v>
      </c>
      <c r="I100" s="26"/>
    </row>
    <row r="101" ht="27" customHeight="1" spans="1:9">
      <c r="A101" s="11"/>
      <c r="B101" s="11"/>
      <c r="C101" s="13" t="s">
        <v>729</v>
      </c>
      <c r="D101" s="14">
        <f>D100-D99</f>
        <v>44.5599999999995</v>
      </c>
      <c r="E101" s="15"/>
      <c r="F101" s="16"/>
      <c r="G101" s="16"/>
      <c r="H101" s="17"/>
      <c r="I101" s="11"/>
    </row>
    <row r="102" ht="27" customHeight="1" spans="1:9">
      <c r="A102" s="11"/>
      <c r="B102" s="11"/>
      <c r="C102" s="13" t="s">
        <v>730</v>
      </c>
      <c r="D102" s="14">
        <f>IF(D99=0,0,D100/D99-1)*100</f>
        <v>0.899963847951346</v>
      </c>
      <c r="E102" s="15" t="s">
        <v>639</v>
      </c>
      <c r="F102" s="18">
        <v>0</v>
      </c>
      <c r="G102" s="18">
        <v>0.15</v>
      </c>
      <c r="H102" s="19" t="s">
        <v>640</v>
      </c>
      <c r="I102" s="26"/>
    </row>
    <row r="103" ht="27" customHeight="1" spans="1:9">
      <c r="A103" s="11" t="s">
        <v>1071</v>
      </c>
      <c r="B103" s="12"/>
      <c r="C103" s="13" t="s">
        <v>644</v>
      </c>
      <c r="D103" s="14">
        <v>1657505.1</v>
      </c>
      <c r="E103" s="15"/>
      <c r="F103" s="16"/>
      <c r="G103" s="16"/>
      <c r="H103" s="17"/>
      <c r="I103" s="11"/>
    </row>
    <row r="104" ht="27" customHeight="1" spans="1:9">
      <c r="A104" s="11"/>
      <c r="B104" s="12"/>
      <c r="C104" s="13" t="s">
        <v>80</v>
      </c>
      <c r="D104" s="14">
        <v>1683058.7</v>
      </c>
      <c r="E104" s="15"/>
      <c r="F104" s="16"/>
      <c r="G104" s="16"/>
      <c r="H104" s="17"/>
      <c r="I104" s="11"/>
    </row>
    <row r="105" ht="27" customHeight="1" spans="1:9">
      <c r="A105" s="11"/>
      <c r="B105" s="12"/>
      <c r="C105" s="13" t="s">
        <v>729</v>
      </c>
      <c r="D105" s="14">
        <f>D104-D103</f>
        <v>25553.5999999999</v>
      </c>
      <c r="E105" s="15"/>
      <c r="F105" s="16"/>
      <c r="G105" s="16"/>
      <c r="H105" s="17"/>
      <c r="I105" s="11"/>
    </row>
    <row r="106" ht="27" customHeight="1" spans="1:9">
      <c r="A106" s="11"/>
      <c r="B106" s="12"/>
      <c r="C106" s="13" t="s">
        <v>730</v>
      </c>
      <c r="D106" s="14">
        <f>IF(D103=0,0,D104/D103-1)*100</f>
        <v>1.54169058062024</v>
      </c>
      <c r="E106" s="15" t="s">
        <v>639</v>
      </c>
      <c r="F106" s="18">
        <v>0</v>
      </c>
      <c r="G106" s="18">
        <v>0.15</v>
      </c>
      <c r="H106" s="19" t="s">
        <v>640</v>
      </c>
      <c r="I106" s="26"/>
    </row>
    <row r="107" ht="27" customHeight="1" spans="1:9">
      <c r="A107" s="11" t="s">
        <v>1072</v>
      </c>
      <c r="B107" s="11" t="s">
        <v>1073</v>
      </c>
      <c r="C107" s="13" t="s">
        <v>644</v>
      </c>
      <c r="D107" s="14">
        <v>14413.09</v>
      </c>
      <c r="E107" s="15" t="s">
        <v>639</v>
      </c>
      <c r="F107" s="20">
        <v>10000</v>
      </c>
      <c r="G107" s="20">
        <v>30000</v>
      </c>
      <c r="H107" s="19" t="s">
        <v>640</v>
      </c>
      <c r="I107" s="26"/>
    </row>
    <row r="108" ht="27" customHeight="1" spans="1:9">
      <c r="A108" s="11"/>
      <c r="B108" s="11"/>
      <c r="C108" s="13" t="s">
        <v>80</v>
      </c>
      <c r="D108" s="14">
        <v>14385.12</v>
      </c>
      <c r="E108" s="15" t="s">
        <v>639</v>
      </c>
      <c r="F108" s="20">
        <v>10000</v>
      </c>
      <c r="G108" s="20">
        <v>30000</v>
      </c>
      <c r="H108" s="19" t="s">
        <v>640</v>
      </c>
      <c r="I108" s="26"/>
    </row>
    <row r="109" ht="27" customHeight="1" spans="1:9">
      <c r="A109" s="11"/>
      <c r="B109" s="11"/>
      <c r="C109" s="13" t="s">
        <v>729</v>
      </c>
      <c r="D109" s="14">
        <f>D108-D107</f>
        <v>-27.9699999999993</v>
      </c>
      <c r="E109" s="15"/>
      <c r="F109" s="16"/>
      <c r="G109" s="16"/>
      <c r="H109" s="17"/>
      <c r="I109" s="11"/>
    </row>
    <row r="110" ht="27" customHeight="1" spans="1:9">
      <c r="A110" s="11"/>
      <c r="B110" s="11"/>
      <c r="C110" s="13" t="s">
        <v>730</v>
      </c>
      <c r="D110" s="14">
        <f>IF(D107=0,0,D108/D107-1)*100</f>
        <v>-0.194059705448302</v>
      </c>
      <c r="E110" s="15"/>
      <c r="F110" s="16"/>
      <c r="G110" s="16"/>
      <c r="H110" s="17"/>
      <c r="I110" s="11"/>
    </row>
    <row r="111" ht="27" customHeight="1" spans="1:9">
      <c r="A111" s="11" t="s">
        <v>1004</v>
      </c>
      <c r="B111" s="12" t="s">
        <v>732</v>
      </c>
      <c r="C111" s="13" t="s">
        <v>644</v>
      </c>
      <c r="D111" s="14">
        <v>146121</v>
      </c>
      <c r="E111" s="15"/>
      <c r="F111" s="16"/>
      <c r="G111" s="16"/>
      <c r="H111" s="17"/>
      <c r="I111" s="11"/>
    </row>
    <row r="112" ht="27" customHeight="1" spans="1:9">
      <c r="A112" s="11"/>
      <c r="B112" s="12"/>
      <c r="C112" s="13" t="s">
        <v>80</v>
      </c>
      <c r="D112" s="14">
        <v>151434</v>
      </c>
      <c r="E112" s="15"/>
      <c r="F112" s="16"/>
      <c r="G112" s="16"/>
      <c r="H112" s="17"/>
      <c r="I112" s="11"/>
    </row>
    <row r="113" ht="27" customHeight="1" spans="1:9">
      <c r="A113" s="11"/>
      <c r="B113" s="12"/>
      <c r="C113" s="13" t="s">
        <v>729</v>
      </c>
      <c r="D113" s="14">
        <f>D112-D111</f>
        <v>5313</v>
      </c>
      <c r="E113" s="15"/>
      <c r="F113" s="16"/>
      <c r="G113" s="16"/>
      <c r="H113" s="17"/>
      <c r="I113" s="11"/>
    </row>
    <row r="114" ht="27" customHeight="1" spans="1:9">
      <c r="A114" s="11"/>
      <c r="B114" s="12"/>
      <c r="C114" s="13" t="s">
        <v>730</v>
      </c>
      <c r="D114" s="14">
        <f>IF(D111=0,0,D112/D111-1)*100</f>
        <v>3.63602767569344</v>
      </c>
      <c r="E114" s="15" t="s">
        <v>639</v>
      </c>
      <c r="F114" s="18">
        <v>-0.3</v>
      </c>
      <c r="G114" s="18">
        <v>0.3</v>
      </c>
      <c r="H114" s="19" t="s">
        <v>640</v>
      </c>
      <c r="I114" s="26"/>
    </row>
    <row r="115" ht="27" customHeight="1" spans="1:9">
      <c r="A115" s="11" t="s">
        <v>1005</v>
      </c>
      <c r="B115" s="11" t="s">
        <v>792</v>
      </c>
      <c r="C115" s="13" t="s">
        <v>644</v>
      </c>
      <c r="D115" s="14">
        <v>43477010</v>
      </c>
      <c r="E115" s="15" t="s">
        <v>639</v>
      </c>
      <c r="F115" s="20">
        <v>0</v>
      </c>
      <c r="G115" s="20">
        <v>0</v>
      </c>
      <c r="H115" s="19" t="s">
        <v>864</v>
      </c>
      <c r="I115" s="26" t="s">
        <v>1074</v>
      </c>
    </row>
    <row r="116" ht="27" customHeight="1" spans="1:9">
      <c r="A116" s="11"/>
      <c r="B116" s="11"/>
      <c r="C116" s="13" t="s">
        <v>80</v>
      </c>
      <c r="D116" s="14">
        <v>19071136.8</v>
      </c>
      <c r="E116" s="15" t="s">
        <v>639</v>
      </c>
      <c r="F116" s="20">
        <v>0</v>
      </c>
      <c r="G116" s="20">
        <v>0</v>
      </c>
      <c r="H116" s="19" t="s">
        <v>864</v>
      </c>
      <c r="I116" s="26" t="s">
        <v>1075</v>
      </c>
    </row>
    <row r="117" ht="27" customHeight="1" spans="1:9">
      <c r="A117" s="11"/>
      <c r="B117" s="11"/>
      <c r="C117" s="13" t="s">
        <v>729</v>
      </c>
      <c r="D117" s="14">
        <f>D116-D115</f>
        <v>-24405873.2</v>
      </c>
      <c r="E117" s="15"/>
      <c r="F117" s="16"/>
      <c r="G117" s="16"/>
      <c r="H117" s="17"/>
      <c r="I117" s="11"/>
    </row>
    <row r="118" ht="27" customHeight="1" spans="1:9">
      <c r="A118" s="11"/>
      <c r="B118" s="11"/>
      <c r="C118" s="13" t="s">
        <v>730</v>
      </c>
      <c r="D118" s="14">
        <f>IF(D115=0,0,D116/D115-1)*100</f>
        <v>-56.1351233674993</v>
      </c>
      <c r="E118" s="15"/>
      <c r="F118" s="16"/>
      <c r="G118" s="16"/>
      <c r="H118" s="17"/>
      <c r="I118" s="11"/>
    </row>
    <row r="119" ht="27" customHeight="1" spans="1:9">
      <c r="A119" s="11" t="s">
        <v>1076</v>
      </c>
      <c r="B119" s="11" t="s">
        <v>967</v>
      </c>
      <c r="C119" s="13" t="s">
        <v>644</v>
      </c>
      <c r="D119" s="21">
        <v>0</v>
      </c>
      <c r="E119" s="15"/>
      <c r="F119" s="16"/>
      <c r="G119" s="16"/>
      <c r="H119" s="30"/>
      <c r="I119" s="11"/>
    </row>
    <row r="120" ht="27" customHeight="1" spans="1:9">
      <c r="A120" s="11"/>
      <c r="B120" s="11"/>
      <c r="C120" s="13" t="s">
        <v>80</v>
      </c>
      <c r="D120" s="21">
        <v>0</v>
      </c>
      <c r="E120" s="15"/>
      <c r="F120" s="16"/>
      <c r="G120" s="16"/>
      <c r="H120" s="30"/>
      <c r="I120" s="11"/>
    </row>
    <row r="121" ht="27" customHeight="1" spans="1:9">
      <c r="A121" s="11"/>
      <c r="B121" s="11"/>
      <c r="C121" s="13" t="s">
        <v>729</v>
      </c>
      <c r="D121" s="14">
        <f>D120-D119</f>
        <v>0</v>
      </c>
      <c r="E121" s="15"/>
      <c r="F121" s="16"/>
      <c r="G121" s="16"/>
      <c r="H121" s="17"/>
      <c r="I121" s="11"/>
    </row>
    <row r="122" ht="27" customHeight="1" spans="1:9">
      <c r="A122" s="11"/>
      <c r="B122" s="11"/>
      <c r="C122" s="13" t="s">
        <v>730</v>
      </c>
      <c r="D122" s="14">
        <f>IF(D119=0,0,D120/D119-1)*100</f>
        <v>0</v>
      </c>
      <c r="E122" s="15" t="s">
        <v>639</v>
      </c>
      <c r="F122" s="18">
        <v>0</v>
      </c>
      <c r="G122" s="18">
        <v>0.3</v>
      </c>
      <c r="H122" s="19" t="s">
        <v>640</v>
      </c>
      <c r="I122" s="26"/>
    </row>
    <row r="123" ht="27" customHeight="1" spans="1:9">
      <c r="A123" s="11" t="s">
        <v>1077</v>
      </c>
      <c r="B123" s="11" t="s">
        <v>1078</v>
      </c>
      <c r="C123" s="13" t="s">
        <v>644</v>
      </c>
      <c r="D123" s="14">
        <f>IF(D204=0,0,D119/D204)</f>
        <v>0</v>
      </c>
      <c r="E123" s="15" t="s">
        <v>639</v>
      </c>
      <c r="F123" s="20">
        <v>50</v>
      </c>
      <c r="G123" s="20">
        <v>120</v>
      </c>
      <c r="H123" s="19" t="s">
        <v>640</v>
      </c>
      <c r="I123" s="26"/>
    </row>
    <row r="124" ht="27" customHeight="1" spans="1:9">
      <c r="A124" s="11"/>
      <c r="B124" s="11"/>
      <c r="C124" s="13" t="s">
        <v>80</v>
      </c>
      <c r="D124" s="14">
        <f>IF(D205=0,0,D120/D205)</f>
        <v>0</v>
      </c>
      <c r="E124" s="15" t="s">
        <v>639</v>
      </c>
      <c r="F124" s="20">
        <v>50</v>
      </c>
      <c r="G124" s="20">
        <v>120</v>
      </c>
      <c r="H124" s="19" t="s">
        <v>640</v>
      </c>
      <c r="I124" s="26"/>
    </row>
    <row r="125" ht="27" customHeight="1" spans="1:9">
      <c r="A125" s="11"/>
      <c r="B125" s="11"/>
      <c r="C125" s="13" t="s">
        <v>729</v>
      </c>
      <c r="D125" s="14">
        <f>D124-D123</f>
        <v>0</v>
      </c>
      <c r="E125" s="15"/>
      <c r="F125" s="16"/>
      <c r="G125" s="16"/>
      <c r="H125" s="17"/>
      <c r="I125" s="11"/>
    </row>
    <row r="126" ht="27" customHeight="1" spans="1:9">
      <c r="A126" s="11"/>
      <c r="B126" s="11"/>
      <c r="C126" s="13" t="s">
        <v>730</v>
      </c>
      <c r="D126" s="14">
        <f>IF(D123=0,0,D124/D123-1)*100</f>
        <v>0</v>
      </c>
      <c r="E126" s="15" t="s">
        <v>639</v>
      </c>
      <c r="F126" s="18">
        <v>0</v>
      </c>
      <c r="G126" s="18">
        <v>0.3</v>
      </c>
      <c r="H126" s="19" t="s">
        <v>640</v>
      </c>
      <c r="I126" s="26"/>
    </row>
    <row r="127" ht="27" customHeight="1" spans="1:9">
      <c r="A127" s="11" t="s">
        <v>1079</v>
      </c>
      <c r="B127" s="11" t="s">
        <v>967</v>
      </c>
      <c r="C127" s="13" t="s">
        <v>644</v>
      </c>
      <c r="D127" s="21">
        <v>43477010</v>
      </c>
      <c r="E127" s="15"/>
      <c r="F127" s="16"/>
      <c r="G127" s="16"/>
      <c r="H127" s="30"/>
      <c r="I127" s="11"/>
    </row>
    <row r="128" ht="27" customHeight="1" spans="1:9">
      <c r="A128" s="11"/>
      <c r="B128" s="11"/>
      <c r="C128" s="13" t="s">
        <v>80</v>
      </c>
      <c r="D128" s="21">
        <v>19071136.8</v>
      </c>
      <c r="E128" s="15"/>
      <c r="F128" s="16"/>
      <c r="G128" s="16"/>
      <c r="H128" s="30"/>
      <c r="I128" s="11"/>
    </row>
    <row r="129" ht="27" customHeight="1" spans="1:9">
      <c r="A129" s="11"/>
      <c r="B129" s="11"/>
      <c r="C129" s="13" t="s">
        <v>729</v>
      </c>
      <c r="D129" s="14">
        <f>D128-D127</f>
        <v>-24405873.2</v>
      </c>
      <c r="E129" s="15"/>
      <c r="F129" s="16"/>
      <c r="G129" s="16"/>
      <c r="H129" s="17"/>
      <c r="I129" s="11"/>
    </row>
    <row r="130" ht="27" customHeight="1" spans="1:9">
      <c r="A130" s="11"/>
      <c r="B130" s="11"/>
      <c r="C130" s="13" t="s">
        <v>730</v>
      </c>
      <c r="D130" s="14">
        <f>IF(D127=0,0,D128/D127-1)*100</f>
        <v>-56.1351233674993</v>
      </c>
      <c r="E130" s="15"/>
      <c r="F130" s="16"/>
      <c r="G130" s="16"/>
      <c r="H130" s="17"/>
      <c r="I130" s="11"/>
    </row>
    <row r="131" ht="27" customHeight="1" spans="1:9">
      <c r="A131" s="11" t="s">
        <v>1080</v>
      </c>
      <c r="B131" s="11" t="s">
        <v>1081</v>
      </c>
      <c r="C131" s="13" t="s">
        <v>644</v>
      </c>
      <c r="D131" s="14">
        <f>IF(D208=0,0,D127/D208)</f>
        <v>80.0000920027527</v>
      </c>
      <c r="E131" s="15" t="s">
        <v>639</v>
      </c>
      <c r="F131" s="20">
        <v>44</v>
      </c>
      <c r="G131" s="20">
        <v>100</v>
      </c>
      <c r="H131" s="19" t="s">
        <v>640</v>
      </c>
      <c r="I131" s="26"/>
    </row>
    <row r="132" ht="27" customHeight="1" spans="1:9">
      <c r="A132" s="11"/>
      <c r="B132" s="11"/>
      <c r="C132" s="13" t="s">
        <v>80</v>
      </c>
      <c r="D132" s="14">
        <f>IF(D209=0,0,D128/D209)</f>
        <v>60.0000528547878</v>
      </c>
      <c r="E132" s="15" t="s">
        <v>639</v>
      </c>
      <c r="F132" s="20">
        <v>20</v>
      </c>
      <c r="G132" s="20">
        <v>62</v>
      </c>
      <c r="H132" s="19" t="s">
        <v>640</v>
      </c>
      <c r="I132" s="26"/>
    </row>
    <row r="133" ht="27" customHeight="1" spans="1:9">
      <c r="A133" s="11"/>
      <c r="B133" s="11"/>
      <c r="C133" s="13" t="s">
        <v>729</v>
      </c>
      <c r="D133" s="14">
        <f>D132-D131</f>
        <v>-20.000039147965</v>
      </c>
      <c r="E133" s="15"/>
      <c r="F133" s="16"/>
      <c r="G133" s="16"/>
      <c r="H133" s="17"/>
      <c r="I133" s="11"/>
    </row>
    <row r="134" ht="27" customHeight="1" spans="1:9">
      <c r="A134" s="11"/>
      <c r="B134" s="11"/>
      <c r="C134" s="13" t="s">
        <v>730</v>
      </c>
      <c r="D134" s="14">
        <f>IF(D131=0,0,D132/D131-1)*100</f>
        <v>-25.0000201840728</v>
      </c>
      <c r="E134" s="15"/>
      <c r="F134" s="16"/>
      <c r="G134" s="16"/>
      <c r="H134" s="17"/>
      <c r="I134" s="11"/>
    </row>
    <row r="135" ht="27" customHeight="1" spans="1:9">
      <c r="A135" s="11" t="s">
        <v>1082</v>
      </c>
      <c r="B135" s="11"/>
      <c r="C135" s="13" t="s">
        <v>644</v>
      </c>
      <c r="D135" s="14">
        <f>(D115-D119)-D127</f>
        <v>0</v>
      </c>
      <c r="E135" s="15" t="s">
        <v>639</v>
      </c>
      <c r="F135" s="20">
        <v>0</v>
      </c>
      <c r="G135" s="20">
        <v>0</v>
      </c>
      <c r="H135" s="19" t="s">
        <v>640</v>
      </c>
      <c r="I135" s="26"/>
    </row>
    <row r="136" ht="27" customHeight="1" spans="1:9">
      <c r="A136" s="11"/>
      <c r="B136" s="11"/>
      <c r="C136" s="13" t="s">
        <v>80</v>
      </c>
      <c r="D136" s="14">
        <f>(D116-D120)-D128</f>
        <v>0</v>
      </c>
      <c r="E136" s="15" t="s">
        <v>639</v>
      </c>
      <c r="F136" s="20">
        <v>0</v>
      </c>
      <c r="G136" s="20">
        <v>0</v>
      </c>
      <c r="H136" s="19" t="s">
        <v>640</v>
      </c>
      <c r="I136" s="26"/>
    </row>
    <row r="137" ht="27" customHeight="1" spans="1:9">
      <c r="A137" s="11"/>
      <c r="B137" s="11"/>
      <c r="C137" s="13" t="s">
        <v>729</v>
      </c>
      <c r="D137" s="14">
        <f>D136-D135</f>
        <v>0</v>
      </c>
      <c r="E137" s="15"/>
      <c r="F137" s="16"/>
      <c r="G137" s="16"/>
      <c r="H137" s="17"/>
      <c r="I137" s="11"/>
    </row>
    <row r="138" ht="27" customHeight="1" spans="1:9">
      <c r="A138" s="11"/>
      <c r="B138" s="11"/>
      <c r="C138" s="13" t="s">
        <v>730</v>
      </c>
      <c r="D138" s="14">
        <f>IF(D135=0,0,D136/D135-1)*100</f>
        <v>0</v>
      </c>
      <c r="E138" s="15"/>
      <c r="F138" s="16"/>
      <c r="G138" s="16"/>
      <c r="H138" s="17"/>
      <c r="I138" s="11"/>
    </row>
    <row r="139" ht="24" customHeight="1" spans="1:9">
      <c r="A139" s="8" t="s">
        <v>914</v>
      </c>
      <c r="B139" s="8"/>
      <c r="C139" s="9"/>
      <c r="D139" s="9"/>
      <c r="E139" s="9"/>
      <c r="F139" s="9"/>
      <c r="G139" s="9"/>
      <c r="H139" s="17"/>
      <c r="I139" s="9"/>
    </row>
    <row r="140" ht="27" customHeight="1" spans="1:9">
      <c r="A140" s="11" t="s">
        <v>795</v>
      </c>
      <c r="B140" s="12" t="s">
        <v>732</v>
      </c>
      <c r="C140" s="13" t="s">
        <v>644</v>
      </c>
      <c r="D140" s="14">
        <v>17087656.11</v>
      </c>
      <c r="E140" s="15" t="s">
        <v>639</v>
      </c>
      <c r="F140" s="20">
        <v>0</v>
      </c>
      <c r="G140" s="16"/>
      <c r="H140" s="19" t="s">
        <v>640</v>
      </c>
      <c r="I140" s="26"/>
    </row>
    <row r="141" ht="27" customHeight="1" spans="1:9">
      <c r="A141" s="11"/>
      <c r="B141" s="12"/>
      <c r="C141" s="13" t="s">
        <v>80</v>
      </c>
      <c r="D141" s="14">
        <v>42233718.43</v>
      </c>
      <c r="E141" s="15" t="s">
        <v>639</v>
      </c>
      <c r="F141" s="20">
        <v>0</v>
      </c>
      <c r="G141" s="16"/>
      <c r="H141" s="19" t="s">
        <v>640</v>
      </c>
      <c r="I141" s="26"/>
    </row>
    <row r="142" ht="27" customHeight="1" spans="1:9">
      <c r="A142" s="11"/>
      <c r="B142" s="12"/>
      <c r="C142" s="13" t="s">
        <v>729</v>
      </c>
      <c r="D142" s="14">
        <f>D141-D140</f>
        <v>25146062.32</v>
      </c>
      <c r="E142" s="15"/>
      <c r="F142" s="16"/>
      <c r="G142" s="16"/>
      <c r="H142" s="17"/>
      <c r="I142" s="11"/>
    </row>
    <row r="143" ht="27" customHeight="1" spans="1:9">
      <c r="A143" s="11"/>
      <c r="B143" s="12"/>
      <c r="C143" s="13" t="s">
        <v>730</v>
      </c>
      <c r="D143" s="14">
        <f>IF(D140=0,0,D141/D140-1)*100</f>
        <v>147.159225104513</v>
      </c>
      <c r="E143" s="15"/>
      <c r="F143" s="16"/>
      <c r="G143" s="16"/>
      <c r="H143" s="17"/>
      <c r="I143" s="11"/>
    </row>
    <row r="144" ht="27" customHeight="1" spans="1:9">
      <c r="A144" s="11" t="s">
        <v>1083</v>
      </c>
      <c r="B144" s="12" t="s">
        <v>732</v>
      </c>
      <c r="C144" s="13" t="s">
        <v>644</v>
      </c>
      <c r="D144" s="14">
        <v>-8412494.63</v>
      </c>
      <c r="E144" s="15" t="s">
        <v>639</v>
      </c>
      <c r="F144" s="20">
        <v>0</v>
      </c>
      <c r="G144" s="16"/>
      <c r="H144" s="19" t="s">
        <v>864</v>
      </c>
      <c r="I144" s="26" t="s">
        <v>1057</v>
      </c>
    </row>
    <row r="145" ht="27" customHeight="1" spans="1:9">
      <c r="A145" s="11"/>
      <c r="B145" s="12"/>
      <c r="C145" s="13" t="s">
        <v>80</v>
      </c>
      <c r="D145" s="14">
        <v>12083680.77</v>
      </c>
      <c r="E145" s="15" t="s">
        <v>639</v>
      </c>
      <c r="F145" s="20">
        <v>0</v>
      </c>
      <c r="G145" s="16"/>
      <c r="H145" s="19" t="s">
        <v>640</v>
      </c>
      <c r="I145" s="26"/>
    </row>
    <row r="146" ht="27" customHeight="1" spans="1:9">
      <c r="A146" s="11"/>
      <c r="B146" s="12"/>
      <c r="C146" s="13" t="s">
        <v>729</v>
      </c>
      <c r="D146" s="14">
        <f>D145-D144</f>
        <v>20496175.4</v>
      </c>
      <c r="E146" s="15"/>
      <c r="F146" s="16"/>
      <c r="G146" s="16"/>
      <c r="H146" s="17"/>
      <c r="I146" s="11"/>
    </row>
    <row r="147" ht="27" customHeight="1" spans="1:9">
      <c r="A147" s="11"/>
      <c r="B147" s="12"/>
      <c r="C147" s="13" t="s">
        <v>730</v>
      </c>
      <c r="D147" s="14">
        <f>IF(D144=0,0,D145/D144-1)*100</f>
        <v>-243.639684795852</v>
      </c>
      <c r="E147" s="15"/>
      <c r="F147" s="16"/>
      <c r="G147" s="16"/>
      <c r="H147" s="17"/>
      <c r="I147" s="11"/>
    </row>
    <row r="148" ht="27" customHeight="1" spans="1:9">
      <c r="A148" s="11" t="s">
        <v>796</v>
      </c>
      <c r="B148" s="12" t="s">
        <v>732</v>
      </c>
      <c r="C148" s="13" t="s">
        <v>644</v>
      </c>
      <c r="D148" s="14">
        <v>394983333.82</v>
      </c>
      <c r="E148" s="15" t="s">
        <v>639</v>
      </c>
      <c r="F148" s="20">
        <v>0</v>
      </c>
      <c r="G148" s="16"/>
      <c r="H148" s="19" t="s">
        <v>640</v>
      </c>
      <c r="I148" s="26"/>
    </row>
    <row r="149" ht="27" customHeight="1" spans="1:9">
      <c r="A149" s="11"/>
      <c r="B149" s="12"/>
      <c r="C149" s="13" t="s">
        <v>80</v>
      </c>
      <c r="D149" s="14">
        <v>437217052.25</v>
      </c>
      <c r="E149" s="15" t="s">
        <v>639</v>
      </c>
      <c r="F149" s="20">
        <v>0</v>
      </c>
      <c r="G149" s="16"/>
      <c r="H149" s="19" t="s">
        <v>640</v>
      </c>
      <c r="I149" s="26"/>
    </row>
    <row r="150" ht="27" customHeight="1" spans="1:9">
      <c r="A150" s="11"/>
      <c r="B150" s="12"/>
      <c r="C150" s="13" t="s">
        <v>729</v>
      </c>
      <c r="D150" s="14">
        <f>D149-D148</f>
        <v>42233718.43</v>
      </c>
      <c r="E150" s="15"/>
      <c r="F150" s="16"/>
      <c r="G150" s="16"/>
      <c r="H150" s="17"/>
      <c r="I150" s="11"/>
    </row>
    <row r="151" ht="27" customHeight="1" spans="1:9">
      <c r="A151" s="11"/>
      <c r="B151" s="12"/>
      <c r="C151" s="13" t="s">
        <v>730</v>
      </c>
      <c r="D151" s="14">
        <f>IF(D148=0,0,D149/D148-1)*100</f>
        <v>10.6925317636938</v>
      </c>
      <c r="E151" s="15"/>
      <c r="F151" s="16"/>
      <c r="G151" s="16"/>
      <c r="H151" s="17"/>
      <c r="I151" s="11"/>
    </row>
    <row r="152" ht="27" customHeight="1" spans="1:9">
      <c r="A152" s="11" t="s">
        <v>1084</v>
      </c>
      <c r="B152" s="12" t="s">
        <v>732</v>
      </c>
      <c r="C152" s="13" t="s">
        <v>644</v>
      </c>
      <c r="D152" s="14">
        <v>310685498.68</v>
      </c>
      <c r="E152" s="15" t="s">
        <v>639</v>
      </c>
      <c r="F152" s="20">
        <v>0</v>
      </c>
      <c r="G152" s="16"/>
      <c r="H152" s="19" t="s">
        <v>640</v>
      </c>
      <c r="I152" s="26"/>
    </row>
    <row r="153" ht="27" customHeight="1" spans="1:9">
      <c r="A153" s="11"/>
      <c r="B153" s="12"/>
      <c r="C153" s="13" t="s">
        <v>80</v>
      </c>
      <c r="D153" s="14">
        <v>322769179.45</v>
      </c>
      <c r="E153" s="15" t="s">
        <v>639</v>
      </c>
      <c r="F153" s="20">
        <v>0</v>
      </c>
      <c r="G153" s="16"/>
      <c r="H153" s="19" t="s">
        <v>640</v>
      </c>
      <c r="I153" s="26"/>
    </row>
    <row r="154" ht="27" customHeight="1" spans="1:9">
      <c r="A154" s="11"/>
      <c r="B154" s="12"/>
      <c r="C154" s="13" t="s">
        <v>729</v>
      </c>
      <c r="D154" s="14">
        <f>D153-D152</f>
        <v>12083680.77</v>
      </c>
      <c r="E154" s="15"/>
      <c r="F154" s="16"/>
      <c r="G154" s="16"/>
      <c r="H154" s="17"/>
      <c r="I154" s="11"/>
    </row>
    <row r="155" ht="27" customHeight="1" spans="1:9">
      <c r="A155" s="11"/>
      <c r="B155" s="12"/>
      <c r="C155" s="13" t="s">
        <v>730</v>
      </c>
      <c r="D155" s="14">
        <f>IF(D152=0,0,D153/D152-1)*100</f>
        <v>3.88936104882254</v>
      </c>
      <c r="E155" s="15"/>
      <c r="F155" s="16"/>
      <c r="G155" s="16"/>
      <c r="H155" s="17"/>
      <c r="I155" s="11"/>
    </row>
    <row r="156" ht="27" customHeight="1" spans="1:9">
      <c r="A156" s="11" t="s">
        <v>797</v>
      </c>
      <c r="B156" s="11" t="s">
        <v>798</v>
      </c>
      <c r="C156" s="13" t="s">
        <v>644</v>
      </c>
      <c r="D156" s="14">
        <v>20.47</v>
      </c>
      <c r="E156" s="15" t="s">
        <v>639</v>
      </c>
      <c r="F156" s="20">
        <v>6</v>
      </c>
      <c r="G156" s="16"/>
      <c r="H156" s="19" t="s">
        <v>640</v>
      </c>
      <c r="I156" s="26"/>
    </row>
    <row r="157" ht="27" customHeight="1" spans="1:9">
      <c r="A157" s="11"/>
      <c r="B157" s="11"/>
      <c r="C157" s="13" t="s">
        <v>80</v>
      </c>
      <c r="D157" s="14">
        <v>24.92</v>
      </c>
      <c r="E157" s="15" t="s">
        <v>639</v>
      </c>
      <c r="F157" s="20">
        <v>6</v>
      </c>
      <c r="G157" s="16"/>
      <c r="H157" s="19" t="s">
        <v>640</v>
      </c>
      <c r="I157" s="26"/>
    </row>
    <row r="158" ht="27" customHeight="1" spans="1:9">
      <c r="A158" s="11"/>
      <c r="B158" s="11"/>
      <c r="C158" s="13" t="s">
        <v>729</v>
      </c>
      <c r="D158" s="14">
        <f>D157-D156</f>
        <v>4.45</v>
      </c>
      <c r="E158" s="15"/>
      <c r="F158" s="16"/>
      <c r="G158" s="16"/>
      <c r="H158" s="17"/>
      <c r="I158" s="11"/>
    </row>
    <row r="159" ht="27" customHeight="1" spans="1:9">
      <c r="A159" s="11"/>
      <c r="B159" s="11"/>
      <c r="C159" s="13" t="s">
        <v>730</v>
      </c>
      <c r="D159" s="14">
        <f>IF(D156=0,0,D157/D156-1)*100</f>
        <v>21.7391304347826</v>
      </c>
      <c r="E159" s="15"/>
      <c r="F159" s="16"/>
      <c r="G159" s="16"/>
      <c r="H159" s="17"/>
      <c r="I159" s="11"/>
    </row>
    <row r="160" ht="27" customHeight="1" spans="1:9">
      <c r="A160" s="11" t="s">
        <v>1085</v>
      </c>
      <c r="B160" s="11" t="s">
        <v>798</v>
      </c>
      <c r="C160" s="13" t="s">
        <v>644</v>
      </c>
      <c r="D160" s="14">
        <v>22.8</v>
      </c>
      <c r="E160" s="15" t="s">
        <v>639</v>
      </c>
      <c r="F160" s="20">
        <v>6</v>
      </c>
      <c r="G160" s="16"/>
      <c r="H160" s="19" t="s">
        <v>640</v>
      </c>
      <c r="I160" s="26"/>
    </row>
    <row r="161" ht="27" customHeight="1" spans="1:9">
      <c r="A161" s="11"/>
      <c r="B161" s="11"/>
      <c r="C161" s="13" t="s">
        <v>80</v>
      </c>
      <c r="D161" s="14">
        <v>27.24</v>
      </c>
      <c r="E161" s="15" t="s">
        <v>639</v>
      </c>
      <c r="F161" s="20">
        <v>6</v>
      </c>
      <c r="G161" s="16"/>
      <c r="H161" s="19" t="s">
        <v>640</v>
      </c>
      <c r="I161" s="26"/>
    </row>
    <row r="162" ht="27" customHeight="1" spans="1:9">
      <c r="A162" s="11"/>
      <c r="B162" s="11"/>
      <c r="C162" s="13" t="s">
        <v>729</v>
      </c>
      <c r="D162" s="14">
        <f>D161-D160</f>
        <v>4.44</v>
      </c>
      <c r="E162" s="15"/>
      <c r="F162" s="16"/>
      <c r="G162" s="16"/>
      <c r="H162" s="17"/>
      <c r="I162" s="11"/>
    </row>
    <row r="163" ht="27" customHeight="1" spans="1:9">
      <c r="A163" s="11"/>
      <c r="B163" s="11"/>
      <c r="C163" s="13" t="s">
        <v>730</v>
      </c>
      <c r="D163" s="14">
        <f>IF(D160=0,0,D161/D160-1)*100</f>
        <v>19.4736842105263</v>
      </c>
      <c r="E163" s="15"/>
      <c r="F163" s="16"/>
      <c r="G163" s="16"/>
      <c r="H163" s="17"/>
      <c r="I163" s="11"/>
    </row>
    <row r="164" ht="27" customHeight="1" spans="1:9">
      <c r="A164" s="8" t="s">
        <v>918</v>
      </c>
      <c r="B164" s="8"/>
      <c r="C164" s="9"/>
      <c r="D164" s="31"/>
      <c r="E164" s="31"/>
      <c r="F164" s="31"/>
      <c r="G164" s="31"/>
      <c r="H164" s="17"/>
      <c r="I164" s="86"/>
    </row>
    <row r="165" ht="27" customHeight="1" spans="1:9">
      <c r="A165" s="11" t="s">
        <v>800</v>
      </c>
      <c r="B165" s="12" t="s">
        <v>732</v>
      </c>
      <c r="C165" s="13" t="s">
        <v>644</v>
      </c>
      <c r="D165" s="14">
        <v>54491</v>
      </c>
      <c r="E165" s="15"/>
      <c r="F165" s="16"/>
      <c r="G165" s="16"/>
      <c r="H165" s="17"/>
      <c r="I165" s="11"/>
    </row>
    <row r="166" ht="27" customHeight="1" spans="1:9">
      <c r="A166" s="11"/>
      <c r="B166" s="12"/>
      <c r="C166" s="13" t="s">
        <v>80</v>
      </c>
      <c r="D166" s="14">
        <v>55402</v>
      </c>
      <c r="E166" s="15"/>
      <c r="F166" s="16"/>
      <c r="G166" s="16"/>
      <c r="H166" s="17"/>
      <c r="I166" s="11"/>
    </row>
    <row r="167" ht="27" customHeight="1" spans="1:9">
      <c r="A167" s="11"/>
      <c r="B167" s="12"/>
      <c r="C167" s="13" t="s">
        <v>729</v>
      </c>
      <c r="D167" s="14">
        <f>D166-D165</f>
        <v>911</v>
      </c>
      <c r="E167" s="15"/>
      <c r="F167" s="16"/>
      <c r="G167" s="16"/>
      <c r="H167" s="17"/>
      <c r="I167" s="11"/>
    </row>
    <row r="168" ht="27" customHeight="1" spans="1:9">
      <c r="A168" s="11"/>
      <c r="B168" s="12"/>
      <c r="C168" s="13" t="s">
        <v>730</v>
      </c>
      <c r="D168" s="14">
        <f>IF(D165=0,0,D166/D165-1)*100</f>
        <v>1.67183571598979</v>
      </c>
      <c r="E168" s="15" t="s">
        <v>639</v>
      </c>
      <c r="F168" s="18">
        <v>0</v>
      </c>
      <c r="G168" s="18">
        <v>0.1</v>
      </c>
      <c r="H168" s="19" t="s">
        <v>640</v>
      </c>
      <c r="I168" s="26"/>
    </row>
    <row r="169" ht="27" customHeight="1" spans="1:9">
      <c r="A169" s="11" t="s">
        <v>1008</v>
      </c>
      <c r="B169" s="12" t="s">
        <v>732</v>
      </c>
      <c r="C169" s="13" t="s">
        <v>644</v>
      </c>
      <c r="D169" s="14">
        <v>35507</v>
      </c>
      <c r="E169" s="15"/>
      <c r="F169" s="16"/>
      <c r="G169" s="16"/>
      <c r="H169" s="17"/>
      <c r="I169" s="11"/>
    </row>
    <row r="170" ht="27" customHeight="1" spans="1:9">
      <c r="A170" s="11"/>
      <c r="B170" s="12"/>
      <c r="C170" s="13" t="s">
        <v>80</v>
      </c>
      <c r="D170" s="14">
        <v>36209</v>
      </c>
      <c r="E170" s="15"/>
      <c r="F170" s="16"/>
      <c r="G170" s="16"/>
      <c r="H170" s="17"/>
      <c r="I170" s="11"/>
    </row>
    <row r="171" ht="27" customHeight="1" spans="1:9">
      <c r="A171" s="11"/>
      <c r="B171" s="12"/>
      <c r="C171" s="13" t="s">
        <v>729</v>
      </c>
      <c r="D171" s="14">
        <f>D170-D169</f>
        <v>702</v>
      </c>
      <c r="E171" s="15"/>
      <c r="F171" s="16"/>
      <c r="G171" s="16"/>
      <c r="H171" s="17"/>
      <c r="I171" s="11"/>
    </row>
    <row r="172" ht="27" customHeight="1" spans="1:9">
      <c r="A172" s="11"/>
      <c r="B172" s="12"/>
      <c r="C172" s="13" t="s">
        <v>730</v>
      </c>
      <c r="D172" s="14">
        <f>IF(D169=0,0,D170/D169-1)*100</f>
        <v>1.97707494296899</v>
      </c>
      <c r="E172" s="15" t="s">
        <v>639</v>
      </c>
      <c r="F172" s="18">
        <v>0</v>
      </c>
      <c r="G172" s="18">
        <v>0.1</v>
      </c>
      <c r="H172" s="19" t="s">
        <v>640</v>
      </c>
      <c r="I172" s="26"/>
    </row>
    <row r="173" ht="27" customHeight="1" spans="1:9">
      <c r="A173" s="11" t="s">
        <v>1086</v>
      </c>
      <c r="B173" s="12" t="s">
        <v>732</v>
      </c>
      <c r="C173" s="13" t="s">
        <v>644</v>
      </c>
      <c r="D173" s="14">
        <v>18984</v>
      </c>
      <c r="E173" s="15"/>
      <c r="F173" s="16"/>
      <c r="G173" s="16"/>
      <c r="H173" s="17"/>
      <c r="I173" s="11"/>
    </row>
    <row r="174" ht="27" customHeight="1" spans="1:9">
      <c r="A174" s="11"/>
      <c r="B174" s="12"/>
      <c r="C174" s="13" t="s">
        <v>80</v>
      </c>
      <c r="D174" s="14">
        <v>19193</v>
      </c>
      <c r="E174" s="15"/>
      <c r="F174" s="16"/>
      <c r="G174" s="16"/>
      <c r="H174" s="17"/>
      <c r="I174" s="11"/>
    </row>
    <row r="175" ht="27" customHeight="1" spans="1:9">
      <c r="A175" s="11"/>
      <c r="B175" s="12"/>
      <c r="C175" s="13" t="s">
        <v>729</v>
      </c>
      <c r="D175" s="14">
        <f>D174-D173</f>
        <v>209</v>
      </c>
      <c r="E175" s="15"/>
      <c r="F175" s="16"/>
      <c r="G175" s="16"/>
      <c r="H175" s="17"/>
      <c r="I175" s="11"/>
    </row>
    <row r="176" ht="27" customHeight="1" spans="1:9">
      <c r="A176" s="11"/>
      <c r="B176" s="12"/>
      <c r="C176" s="13" t="s">
        <v>730</v>
      </c>
      <c r="D176" s="14">
        <f>IF(D173=0,0,D174/D173-1)*100</f>
        <v>1.10092709650231</v>
      </c>
      <c r="E176" s="15" t="s">
        <v>639</v>
      </c>
      <c r="F176" s="18">
        <v>0</v>
      </c>
      <c r="G176" s="18">
        <v>0.1</v>
      </c>
      <c r="H176" s="19" t="s">
        <v>640</v>
      </c>
      <c r="I176" s="26"/>
    </row>
    <row r="177" ht="27" customHeight="1" spans="1:9">
      <c r="A177" s="11" t="s">
        <v>1087</v>
      </c>
      <c r="B177" s="12" t="s">
        <v>732</v>
      </c>
      <c r="C177" s="13" t="s">
        <v>644</v>
      </c>
      <c r="D177" s="14">
        <v>35507</v>
      </c>
      <c r="E177" s="15"/>
      <c r="F177" s="16"/>
      <c r="G177" s="16"/>
      <c r="H177" s="17"/>
      <c r="I177" s="11"/>
    </row>
    <row r="178" ht="27" customHeight="1" spans="1:9">
      <c r="A178" s="11"/>
      <c r="B178" s="12"/>
      <c r="C178" s="13" t="s">
        <v>80</v>
      </c>
      <c r="D178" s="14">
        <v>36209</v>
      </c>
      <c r="E178" s="15"/>
      <c r="F178" s="16"/>
      <c r="G178" s="16"/>
      <c r="H178" s="17"/>
      <c r="I178" s="11"/>
    </row>
    <row r="179" ht="27" customHeight="1" spans="1:9">
      <c r="A179" s="11"/>
      <c r="B179" s="12"/>
      <c r="C179" s="13" t="s">
        <v>729</v>
      </c>
      <c r="D179" s="14">
        <f>D178-D177</f>
        <v>702</v>
      </c>
      <c r="E179" s="15"/>
      <c r="F179" s="16"/>
      <c r="G179" s="16"/>
      <c r="H179" s="17"/>
      <c r="I179" s="11"/>
    </row>
    <row r="180" ht="27" customHeight="1" spans="1:9">
      <c r="A180" s="11"/>
      <c r="B180" s="12"/>
      <c r="C180" s="13" t="s">
        <v>730</v>
      </c>
      <c r="D180" s="14">
        <f>IF(D177=0,0,D178/D177-1)*100</f>
        <v>1.97707494296899</v>
      </c>
      <c r="E180" s="15" t="s">
        <v>639</v>
      </c>
      <c r="F180" s="18">
        <v>0</v>
      </c>
      <c r="G180" s="18">
        <v>0.1</v>
      </c>
      <c r="H180" s="19" t="s">
        <v>640</v>
      </c>
      <c r="I180" s="26"/>
    </row>
    <row r="181" ht="27" customHeight="1" spans="1:9">
      <c r="A181" s="11" t="s">
        <v>1011</v>
      </c>
      <c r="B181" s="12" t="s">
        <v>1088</v>
      </c>
      <c r="C181" s="13" t="s">
        <v>644</v>
      </c>
      <c r="D181" s="14">
        <f>IF(D169=0,0,D177/D169*100)</f>
        <v>100</v>
      </c>
      <c r="E181" s="15" t="s">
        <v>639</v>
      </c>
      <c r="F181" s="18">
        <v>0.95</v>
      </c>
      <c r="G181" s="18">
        <v>1</v>
      </c>
      <c r="H181" s="19" t="s">
        <v>640</v>
      </c>
      <c r="I181" s="26"/>
    </row>
    <row r="182" ht="27" customHeight="1" spans="1:9">
      <c r="A182" s="11"/>
      <c r="B182" s="12"/>
      <c r="C182" s="13" t="s">
        <v>80</v>
      </c>
      <c r="D182" s="14">
        <f>IF(D170=0,0,D178/D170*100)</f>
        <v>100</v>
      </c>
      <c r="E182" s="15" t="s">
        <v>639</v>
      </c>
      <c r="F182" s="18">
        <v>0.95</v>
      </c>
      <c r="G182" s="18">
        <v>1</v>
      </c>
      <c r="H182" s="19" t="s">
        <v>640</v>
      </c>
      <c r="I182" s="26"/>
    </row>
    <row r="183" ht="27" customHeight="1" spans="1:9">
      <c r="A183" s="11"/>
      <c r="B183" s="12"/>
      <c r="C183" s="13" t="s">
        <v>729</v>
      </c>
      <c r="D183" s="14">
        <f>D182-D181</f>
        <v>0</v>
      </c>
      <c r="E183" s="15" t="s">
        <v>639</v>
      </c>
      <c r="F183" s="18">
        <v>0</v>
      </c>
      <c r="G183" s="16" t="s">
        <v>661</v>
      </c>
      <c r="H183" s="19" t="s">
        <v>640</v>
      </c>
      <c r="I183" s="26"/>
    </row>
    <row r="184" ht="27" customHeight="1" spans="1:9">
      <c r="A184" s="11" t="s">
        <v>1089</v>
      </c>
      <c r="B184" s="12" t="s">
        <v>967</v>
      </c>
      <c r="C184" s="13" t="s">
        <v>644</v>
      </c>
      <c r="D184" s="85">
        <v>13522</v>
      </c>
      <c r="E184" s="15"/>
      <c r="F184" s="16"/>
      <c r="G184" s="16"/>
      <c r="H184" s="17"/>
      <c r="I184" s="11"/>
    </row>
    <row r="185" ht="27" customHeight="1" spans="1:9">
      <c r="A185" s="11"/>
      <c r="B185" s="12"/>
      <c r="C185" s="13" t="s">
        <v>80</v>
      </c>
      <c r="D185" s="85">
        <v>13751</v>
      </c>
      <c r="E185" s="15"/>
      <c r="F185" s="16"/>
      <c r="G185" s="16"/>
      <c r="H185" s="17"/>
      <c r="I185" s="11"/>
    </row>
    <row r="186" ht="27" customHeight="1" spans="1:9">
      <c r="A186" s="11"/>
      <c r="B186" s="12"/>
      <c r="C186" s="13" t="s">
        <v>729</v>
      </c>
      <c r="D186" s="14">
        <f>D185-D184</f>
        <v>229</v>
      </c>
      <c r="E186" s="15"/>
      <c r="F186" s="16"/>
      <c r="G186" s="16"/>
      <c r="H186" s="17"/>
      <c r="I186" s="11"/>
    </row>
    <row r="187" ht="27" customHeight="1" spans="1:9">
      <c r="A187" s="11"/>
      <c r="B187" s="12"/>
      <c r="C187" s="13" t="s">
        <v>730</v>
      </c>
      <c r="D187" s="14">
        <f>IF(D184=0,0,D185/D184-1)*100</f>
        <v>1.69353645910368</v>
      </c>
      <c r="E187" s="15" t="s">
        <v>639</v>
      </c>
      <c r="F187" s="18">
        <v>0</v>
      </c>
      <c r="G187" s="18">
        <v>0.1</v>
      </c>
      <c r="H187" s="19" t="s">
        <v>640</v>
      </c>
      <c r="I187" s="26"/>
    </row>
    <row r="188" ht="27" customHeight="1" spans="1:9">
      <c r="A188" s="11" t="s">
        <v>1090</v>
      </c>
      <c r="B188" s="12" t="s">
        <v>967</v>
      </c>
      <c r="C188" s="13" t="s">
        <v>644</v>
      </c>
      <c r="D188" s="21">
        <v>161332</v>
      </c>
      <c r="E188" s="15"/>
      <c r="F188" s="16"/>
      <c r="G188" s="16"/>
      <c r="H188" s="17"/>
      <c r="I188" s="11"/>
    </row>
    <row r="189" ht="27" customHeight="1" spans="1:9">
      <c r="A189" s="11"/>
      <c r="B189" s="12"/>
      <c r="C189" s="13" t="s">
        <v>80</v>
      </c>
      <c r="D189" s="21">
        <v>162014</v>
      </c>
      <c r="E189" s="15"/>
      <c r="F189" s="16"/>
      <c r="G189" s="16"/>
      <c r="H189" s="17"/>
      <c r="I189" s="11"/>
    </row>
    <row r="190" ht="27" customHeight="1" spans="1:9">
      <c r="A190" s="11"/>
      <c r="B190" s="12"/>
      <c r="C190" s="13" t="s">
        <v>729</v>
      </c>
      <c r="D190" s="14">
        <f>D189-D188</f>
        <v>682</v>
      </c>
      <c r="E190" s="15"/>
      <c r="F190" s="16"/>
      <c r="G190" s="16"/>
      <c r="H190" s="17"/>
      <c r="I190" s="11"/>
    </row>
    <row r="191" ht="27" customHeight="1" spans="1:9">
      <c r="A191" s="11"/>
      <c r="B191" s="12"/>
      <c r="C191" s="13" t="s">
        <v>730</v>
      </c>
      <c r="D191" s="14">
        <f>IF(D188=0,0,D189/D188-1)*100</f>
        <v>0.422730766369961</v>
      </c>
      <c r="E191" s="15" t="s">
        <v>639</v>
      </c>
      <c r="F191" s="18">
        <v>0</v>
      </c>
      <c r="G191" s="18">
        <v>0.1</v>
      </c>
      <c r="H191" s="19" t="s">
        <v>640</v>
      </c>
      <c r="I191" s="26"/>
    </row>
    <row r="192" ht="27" customHeight="1" spans="1:9">
      <c r="A192" s="11" t="s">
        <v>1091</v>
      </c>
      <c r="B192" s="12" t="s">
        <v>967</v>
      </c>
      <c r="C192" s="13" t="s">
        <v>644</v>
      </c>
      <c r="D192" s="21">
        <v>305</v>
      </c>
      <c r="E192" s="15"/>
      <c r="F192" s="16"/>
      <c r="G192" s="16"/>
      <c r="H192" s="17"/>
      <c r="I192" s="11"/>
    </row>
    <row r="193" ht="27" customHeight="1" spans="1:9">
      <c r="A193" s="11"/>
      <c r="B193" s="12"/>
      <c r="C193" s="13" t="s">
        <v>80</v>
      </c>
      <c r="D193" s="21">
        <v>308</v>
      </c>
      <c r="E193" s="15"/>
      <c r="F193" s="16"/>
      <c r="G193" s="16"/>
      <c r="H193" s="17"/>
      <c r="I193" s="11"/>
    </row>
    <row r="194" ht="27" customHeight="1" spans="1:9">
      <c r="A194" s="11"/>
      <c r="B194" s="12"/>
      <c r="C194" s="13" t="s">
        <v>729</v>
      </c>
      <c r="D194" s="14">
        <f>D193-D192</f>
        <v>3</v>
      </c>
      <c r="E194" s="15"/>
      <c r="F194" s="16"/>
      <c r="G194" s="16"/>
      <c r="H194" s="17"/>
      <c r="I194" s="11"/>
    </row>
    <row r="195" ht="27" customHeight="1" spans="1:9">
      <c r="A195" s="11"/>
      <c r="B195" s="12"/>
      <c r="C195" s="13" t="s">
        <v>730</v>
      </c>
      <c r="D195" s="14">
        <f>IF(D192=0,0,D193/D192-1)*100</f>
        <v>0.983606557377059</v>
      </c>
      <c r="E195" s="15" t="s">
        <v>639</v>
      </c>
      <c r="F195" s="18">
        <v>0</v>
      </c>
      <c r="G195" s="18">
        <v>0.1</v>
      </c>
      <c r="H195" s="19" t="s">
        <v>640</v>
      </c>
      <c r="I195" s="26"/>
    </row>
    <row r="196" ht="27" customHeight="1" spans="1:9">
      <c r="A196" s="11" t="s">
        <v>1092</v>
      </c>
      <c r="B196" s="12"/>
      <c r="C196" s="13" t="s">
        <v>644</v>
      </c>
      <c r="D196" s="14">
        <f>IF(D165=0,0,D192/D165*100)</f>
        <v>0.559725459250151</v>
      </c>
      <c r="E196" s="15" t="s">
        <v>639</v>
      </c>
      <c r="F196" s="18">
        <v>0</v>
      </c>
      <c r="G196" s="18">
        <v>0.03</v>
      </c>
      <c r="H196" s="19" t="s">
        <v>640</v>
      </c>
      <c r="I196" s="26"/>
    </row>
    <row r="197" ht="27" customHeight="1" spans="1:9">
      <c r="A197" s="11"/>
      <c r="B197" s="12"/>
      <c r="C197" s="13" t="s">
        <v>80</v>
      </c>
      <c r="D197" s="14">
        <f>IF(D166=0,0,D193/D166*100)</f>
        <v>0.555936608786687</v>
      </c>
      <c r="E197" s="15" t="s">
        <v>639</v>
      </c>
      <c r="F197" s="18">
        <v>0</v>
      </c>
      <c r="G197" s="18">
        <v>0.03</v>
      </c>
      <c r="H197" s="19" t="s">
        <v>640</v>
      </c>
      <c r="I197" s="26"/>
    </row>
    <row r="198" ht="27" customHeight="1" spans="1:9">
      <c r="A198" s="11" t="s">
        <v>1093</v>
      </c>
      <c r="B198" s="12" t="s">
        <v>967</v>
      </c>
      <c r="C198" s="13" t="s">
        <v>644</v>
      </c>
      <c r="D198" s="21">
        <v>115</v>
      </c>
      <c r="E198" s="15"/>
      <c r="F198" s="16"/>
      <c r="G198" s="16"/>
      <c r="H198" s="17"/>
      <c r="I198" s="11"/>
    </row>
    <row r="199" ht="27" customHeight="1" spans="1:9">
      <c r="A199" s="11"/>
      <c r="B199" s="12"/>
      <c r="C199" s="13" t="s">
        <v>80</v>
      </c>
      <c r="D199" s="21">
        <v>117</v>
      </c>
      <c r="E199" s="15"/>
      <c r="F199" s="16"/>
      <c r="G199" s="16"/>
      <c r="H199" s="17"/>
      <c r="I199" s="11"/>
    </row>
    <row r="200" ht="27" customHeight="1" spans="1:9">
      <c r="A200" s="11"/>
      <c r="B200" s="12"/>
      <c r="C200" s="13" t="s">
        <v>729</v>
      </c>
      <c r="D200" s="14">
        <f>D199-D198</f>
        <v>2</v>
      </c>
      <c r="E200" s="15"/>
      <c r="F200" s="16"/>
      <c r="G200" s="16"/>
      <c r="H200" s="17"/>
      <c r="I200" s="11"/>
    </row>
    <row r="201" ht="27" customHeight="1" spans="1:9">
      <c r="A201" s="11"/>
      <c r="B201" s="12"/>
      <c r="C201" s="13" t="s">
        <v>730</v>
      </c>
      <c r="D201" s="14">
        <f>IF(D198=0,0,D199/D198-1)*100</f>
        <v>1.7391304347826</v>
      </c>
      <c r="E201" s="15" t="s">
        <v>639</v>
      </c>
      <c r="F201" s="18">
        <v>0</v>
      </c>
      <c r="G201" s="18">
        <v>0.1</v>
      </c>
      <c r="H201" s="19" t="s">
        <v>640</v>
      </c>
      <c r="I201" s="26"/>
    </row>
    <row r="202" ht="27" customHeight="1" spans="1:9">
      <c r="A202" s="11" t="s">
        <v>1094</v>
      </c>
      <c r="B202" s="12"/>
      <c r="C202" s="13" t="s">
        <v>644</v>
      </c>
      <c r="D202" s="14">
        <f>IF(D165=0,0,D198/D165*100)</f>
        <v>0.21104402561891</v>
      </c>
      <c r="E202" s="15" t="s">
        <v>639</v>
      </c>
      <c r="F202" s="18">
        <v>0</v>
      </c>
      <c r="G202" s="18">
        <v>0.03</v>
      </c>
      <c r="H202" s="19" t="s">
        <v>640</v>
      </c>
      <c r="I202" s="26"/>
    </row>
    <row r="203" ht="27" customHeight="1" spans="1:9">
      <c r="A203" s="11"/>
      <c r="B203" s="12"/>
      <c r="C203" s="13" t="s">
        <v>80</v>
      </c>
      <c r="D203" s="14">
        <f>IF(D166=0,0,D199/D166*100)</f>
        <v>0.211183711779358</v>
      </c>
      <c r="E203" s="15" t="s">
        <v>639</v>
      </c>
      <c r="F203" s="18">
        <v>0</v>
      </c>
      <c r="G203" s="18">
        <v>0.03</v>
      </c>
      <c r="H203" s="19" t="s">
        <v>640</v>
      </c>
      <c r="I203" s="26"/>
    </row>
    <row r="204" ht="27" customHeight="1" spans="1:9">
      <c r="A204" s="11" t="s">
        <v>1095</v>
      </c>
      <c r="B204" s="12" t="s">
        <v>967</v>
      </c>
      <c r="C204" s="13" t="s">
        <v>644</v>
      </c>
      <c r="D204" s="21">
        <v>0</v>
      </c>
      <c r="E204" s="15"/>
      <c r="F204" s="16"/>
      <c r="G204" s="16"/>
      <c r="H204" s="17"/>
      <c r="I204" s="11"/>
    </row>
    <row r="205" ht="27" customHeight="1" spans="1:9">
      <c r="A205" s="11"/>
      <c r="B205" s="12"/>
      <c r="C205" s="13" t="s">
        <v>80</v>
      </c>
      <c r="D205" s="21">
        <v>0</v>
      </c>
      <c r="E205" s="15"/>
      <c r="F205" s="16"/>
      <c r="G205" s="16"/>
      <c r="H205" s="17"/>
      <c r="I205" s="11"/>
    </row>
    <row r="206" ht="27" customHeight="1" spans="1:9">
      <c r="A206" s="11"/>
      <c r="B206" s="12"/>
      <c r="C206" s="13" t="s">
        <v>729</v>
      </c>
      <c r="D206" s="14">
        <f>D205-D204</f>
        <v>0</v>
      </c>
      <c r="E206" s="15"/>
      <c r="F206" s="16"/>
      <c r="G206" s="16"/>
      <c r="H206" s="17"/>
      <c r="I206" s="11"/>
    </row>
    <row r="207" ht="27" customHeight="1" spans="1:9">
      <c r="A207" s="11"/>
      <c r="B207" s="12"/>
      <c r="C207" s="13" t="s">
        <v>730</v>
      </c>
      <c r="D207" s="14">
        <f>IF(D204=0,0,D205/D204-1)*100</f>
        <v>0</v>
      </c>
      <c r="E207" s="15" t="s">
        <v>639</v>
      </c>
      <c r="F207" s="18">
        <v>0</v>
      </c>
      <c r="G207" s="18">
        <v>0.1</v>
      </c>
      <c r="H207" s="19" t="s">
        <v>640</v>
      </c>
      <c r="I207" s="26"/>
    </row>
    <row r="208" ht="27" customHeight="1" spans="1:9">
      <c r="A208" s="11" t="s">
        <v>1096</v>
      </c>
      <c r="B208" s="12" t="s">
        <v>967</v>
      </c>
      <c r="C208" s="13" t="s">
        <v>644</v>
      </c>
      <c r="D208" s="21">
        <v>543462</v>
      </c>
      <c r="E208" s="15"/>
      <c r="F208" s="16"/>
      <c r="G208" s="16"/>
      <c r="H208" s="17"/>
      <c r="I208" s="11"/>
    </row>
    <row r="209" ht="27" customHeight="1" spans="1:9">
      <c r="A209" s="11"/>
      <c r="B209" s="12"/>
      <c r="C209" s="13" t="s">
        <v>80</v>
      </c>
      <c r="D209" s="21">
        <v>317852</v>
      </c>
      <c r="E209" s="15"/>
      <c r="F209" s="16"/>
      <c r="G209" s="16"/>
      <c r="H209" s="17"/>
      <c r="I209" s="11"/>
    </row>
    <row r="210" ht="27" customHeight="1" spans="1:9">
      <c r="A210" s="11"/>
      <c r="B210" s="12"/>
      <c r="C210" s="13" t="s">
        <v>729</v>
      </c>
      <c r="D210" s="14">
        <f>D209-D208</f>
        <v>-225610</v>
      </c>
      <c r="E210" s="15"/>
      <c r="F210" s="16"/>
      <c r="G210" s="16"/>
      <c r="H210" s="17"/>
      <c r="I210" s="11"/>
    </row>
    <row r="211" ht="27" customHeight="1" spans="1:9">
      <c r="A211" s="11"/>
      <c r="B211" s="12"/>
      <c r="C211" s="13" t="s">
        <v>730</v>
      </c>
      <c r="D211" s="14">
        <f>IF(D208=0,0,D209/D208-1)*100</f>
        <v>-41.5134820833839</v>
      </c>
      <c r="E211" s="15" t="s">
        <v>639</v>
      </c>
      <c r="F211" s="18">
        <v>0</v>
      </c>
      <c r="G211" s="18">
        <v>0.1</v>
      </c>
      <c r="H211" s="19" t="s">
        <v>864</v>
      </c>
      <c r="I211" s="26" t="s">
        <v>1097</v>
      </c>
    </row>
    <row r="212" ht="27" customHeight="1" spans="1:9">
      <c r="A212" s="11" t="s">
        <v>1098</v>
      </c>
      <c r="B212" s="12" t="s">
        <v>732</v>
      </c>
      <c r="C212" s="13" t="s">
        <v>644</v>
      </c>
      <c r="D212" s="14">
        <v>2359009458.06</v>
      </c>
      <c r="E212" s="15"/>
      <c r="F212" s="16"/>
      <c r="G212" s="16"/>
      <c r="H212" s="17"/>
      <c r="I212" s="11"/>
    </row>
    <row r="213" ht="27" customHeight="1" spans="1:9">
      <c r="A213" s="11"/>
      <c r="B213" s="12"/>
      <c r="C213" s="13" t="s">
        <v>80</v>
      </c>
      <c r="D213" s="14">
        <v>2479318940.42</v>
      </c>
      <c r="E213" s="15"/>
      <c r="F213" s="16"/>
      <c r="G213" s="16"/>
      <c r="H213" s="17"/>
      <c r="I213" s="11"/>
    </row>
    <row r="214" ht="27" customHeight="1" spans="1:9">
      <c r="A214" s="11"/>
      <c r="B214" s="12"/>
      <c r="C214" s="13" t="s">
        <v>729</v>
      </c>
      <c r="D214" s="14">
        <f>D213-D212</f>
        <v>120309482.36</v>
      </c>
      <c r="E214" s="15"/>
      <c r="F214" s="16"/>
      <c r="G214" s="16"/>
      <c r="H214" s="17"/>
      <c r="I214" s="11"/>
    </row>
    <row r="215" ht="27" customHeight="1" spans="1:9">
      <c r="A215" s="11"/>
      <c r="B215" s="12"/>
      <c r="C215" s="13" t="s">
        <v>730</v>
      </c>
      <c r="D215" s="14">
        <f>IF(D212=0,0,D213/D212-1)*100</f>
        <v>5.09999999995507</v>
      </c>
      <c r="E215" s="15" t="s">
        <v>639</v>
      </c>
      <c r="F215" s="18">
        <v>0.05</v>
      </c>
      <c r="G215" s="18">
        <v>0.2</v>
      </c>
      <c r="H215" s="19" t="s">
        <v>640</v>
      </c>
      <c r="I215" s="26"/>
    </row>
    <row r="216" ht="27" customHeight="1" spans="1:9">
      <c r="A216" s="11" t="s">
        <v>1099</v>
      </c>
      <c r="B216" s="12" t="s">
        <v>732</v>
      </c>
      <c r="C216" s="13" t="s">
        <v>644</v>
      </c>
      <c r="D216" s="14">
        <v>2359009458.06</v>
      </c>
      <c r="E216" s="15"/>
      <c r="F216" s="16"/>
      <c r="G216" s="16"/>
      <c r="H216" s="17"/>
      <c r="I216" s="11"/>
    </row>
    <row r="217" ht="27" customHeight="1" spans="1:9">
      <c r="A217" s="11"/>
      <c r="B217" s="12"/>
      <c r="C217" s="13" t="s">
        <v>80</v>
      </c>
      <c r="D217" s="14">
        <v>2479318940.42</v>
      </c>
      <c r="E217" s="15"/>
      <c r="F217" s="16"/>
      <c r="G217" s="16"/>
      <c r="H217" s="17"/>
      <c r="I217" s="11"/>
    </row>
    <row r="218" ht="27" customHeight="1" spans="1:9">
      <c r="A218" s="11"/>
      <c r="B218" s="12"/>
      <c r="C218" s="13" t="s">
        <v>729</v>
      </c>
      <c r="D218" s="14">
        <f>D217-D216</f>
        <v>120309482.36</v>
      </c>
      <c r="E218" s="15"/>
      <c r="F218" s="16"/>
      <c r="G218" s="16"/>
      <c r="H218" s="17"/>
      <c r="I218" s="11"/>
    </row>
    <row r="219" ht="27" customHeight="1" spans="1:9">
      <c r="A219" s="11"/>
      <c r="B219" s="12"/>
      <c r="C219" s="13" t="s">
        <v>730</v>
      </c>
      <c r="D219" s="14">
        <f>IF(D216=0,0,D217/D216-1)*100</f>
        <v>5.09999999995507</v>
      </c>
      <c r="E219" s="15" t="s">
        <v>639</v>
      </c>
      <c r="F219" s="18">
        <v>0.05</v>
      </c>
      <c r="G219" s="18">
        <v>0.2</v>
      </c>
      <c r="H219" s="19" t="s">
        <v>640</v>
      </c>
      <c r="I219" s="26"/>
    </row>
    <row r="220" ht="27" customHeight="1" spans="1:9">
      <c r="A220" s="11" t="s">
        <v>1100</v>
      </c>
      <c r="B220" s="12" t="s">
        <v>835</v>
      </c>
      <c r="C220" s="13" t="s">
        <v>644</v>
      </c>
      <c r="D220" s="14">
        <f>IF(D177=0,0,D216/D177)</f>
        <v>66437.8702244628</v>
      </c>
      <c r="E220" s="15"/>
      <c r="F220" s="16"/>
      <c r="G220" s="16"/>
      <c r="H220" s="17"/>
      <c r="I220" s="11"/>
    </row>
    <row r="221" ht="27" customHeight="1" spans="1:9">
      <c r="A221" s="11"/>
      <c r="B221" s="12"/>
      <c r="C221" s="13" t="s">
        <v>80</v>
      </c>
      <c r="D221" s="14">
        <f>IF(D178=0,0,D217/D178)</f>
        <v>68472.4499549836</v>
      </c>
      <c r="E221" s="15"/>
      <c r="F221" s="16"/>
      <c r="G221" s="16"/>
      <c r="H221" s="17"/>
      <c r="I221" s="11"/>
    </row>
    <row r="222" ht="27" customHeight="1" spans="1:9">
      <c r="A222" s="11"/>
      <c r="B222" s="12"/>
      <c r="C222" s="13" t="s">
        <v>729</v>
      </c>
      <c r="D222" s="14">
        <f>D221-D220</f>
        <v>2034.5797305208</v>
      </c>
      <c r="E222" s="15"/>
      <c r="F222" s="16"/>
      <c r="G222" s="16"/>
      <c r="H222" s="17"/>
      <c r="I222" s="11"/>
    </row>
    <row r="223" ht="27" customHeight="1" spans="1:9">
      <c r="A223" s="11"/>
      <c r="B223" s="12"/>
      <c r="C223" s="13" t="s">
        <v>730</v>
      </c>
      <c r="D223" s="14">
        <f>IF(D220=0,0,D221/D220-1)*100</f>
        <v>3.0623795188601</v>
      </c>
      <c r="E223" s="15" t="s">
        <v>639</v>
      </c>
      <c r="F223" s="18">
        <v>0.02</v>
      </c>
      <c r="G223" s="18">
        <v>0.15</v>
      </c>
      <c r="H223" s="19" t="s">
        <v>640</v>
      </c>
      <c r="I223" s="26"/>
    </row>
    <row r="224" ht="27" customHeight="1" spans="1:9">
      <c r="A224" s="11" t="s">
        <v>1101</v>
      </c>
      <c r="B224" s="12" t="s">
        <v>1019</v>
      </c>
      <c r="C224" s="13" t="s">
        <v>644</v>
      </c>
      <c r="D224" s="14">
        <v>108.81</v>
      </c>
      <c r="E224" s="15" t="s">
        <v>639</v>
      </c>
      <c r="F224" s="18">
        <v>0.6</v>
      </c>
      <c r="G224" s="18">
        <v>3</v>
      </c>
      <c r="H224" s="19" t="s">
        <v>640</v>
      </c>
      <c r="I224" s="26"/>
    </row>
    <row r="225" ht="27" customHeight="1" spans="1:9">
      <c r="A225" s="11"/>
      <c r="B225" s="12"/>
      <c r="C225" s="13" t="s">
        <v>80</v>
      </c>
      <c r="D225" s="14">
        <v>101.89</v>
      </c>
      <c r="E225" s="15" t="s">
        <v>639</v>
      </c>
      <c r="F225" s="18">
        <v>0.6</v>
      </c>
      <c r="G225" s="18">
        <v>3</v>
      </c>
      <c r="H225" s="19" t="s">
        <v>640</v>
      </c>
      <c r="I225" s="26"/>
    </row>
    <row r="226" ht="27" customHeight="1" spans="1:9">
      <c r="A226" s="11"/>
      <c r="B226" s="12"/>
      <c r="C226" s="13" t="s">
        <v>729</v>
      </c>
      <c r="D226" s="14">
        <f>D225-D224</f>
        <v>-6.92</v>
      </c>
      <c r="E226" s="15"/>
      <c r="F226" s="16"/>
      <c r="G226" s="16"/>
      <c r="H226" s="17"/>
      <c r="I226" s="11"/>
    </row>
    <row r="227" ht="27" customHeight="1" spans="1:9">
      <c r="A227" s="11"/>
      <c r="B227" s="12"/>
      <c r="C227" s="13" t="s">
        <v>730</v>
      </c>
      <c r="D227" s="14">
        <f>IF(D224=0,0,D225/D224-1)*100</f>
        <v>-6.35970958551604</v>
      </c>
      <c r="E227" s="15"/>
      <c r="F227" s="18"/>
      <c r="G227" s="18"/>
      <c r="H227" s="19"/>
      <c r="I227" s="26"/>
    </row>
    <row r="228" ht="27" customHeight="1" spans="1:9">
      <c r="A228" s="8" t="s">
        <v>932</v>
      </c>
      <c r="B228" s="8"/>
      <c r="C228" s="9"/>
      <c r="D228" s="31"/>
      <c r="E228" s="31"/>
      <c r="F228" s="31"/>
      <c r="G228" s="31"/>
      <c r="H228" s="17"/>
      <c r="I228" s="86"/>
    </row>
    <row r="229" ht="27" customHeight="1" spans="1:9">
      <c r="A229" s="11" t="s">
        <v>1102</v>
      </c>
      <c r="B229" s="11" t="s">
        <v>854</v>
      </c>
      <c r="C229" s="13" t="s">
        <v>644</v>
      </c>
      <c r="D229" s="14">
        <f>IF(D216=0,0,D19/D216)*100</f>
        <v>9.69999999992285</v>
      </c>
      <c r="E229" s="15"/>
      <c r="F229" s="16"/>
      <c r="G229" s="16"/>
      <c r="H229" s="17"/>
      <c r="I229" s="11"/>
    </row>
    <row r="230" ht="27" customHeight="1" spans="1:9">
      <c r="A230" s="11"/>
      <c r="B230" s="11"/>
      <c r="C230" s="13" t="s">
        <v>80</v>
      </c>
      <c r="D230" s="14">
        <f>IF(D217=0,0,D20/D217)*100</f>
        <v>9.69999999997015</v>
      </c>
      <c r="E230" s="15"/>
      <c r="F230" s="16"/>
      <c r="G230" s="16"/>
      <c r="H230" s="17"/>
      <c r="I230" s="11"/>
    </row>
    <row r="231" ht="27" customHeight="1" spans="1:9">
      <c r="A231" s="11"/>
      <c r="B231" s="11"/>
      <c r="C231" s="13" t="s">
        <v>729</v>
      </c>
      <c r="D231" s="14">
        <f>D230-D229</f>
        <v>4.73026062763893e-11</v>
      </c>
      <c r="E231" s="15"/>
      <c r="F231" s="16"/>
      <c r="G231" s="16"/>
      <c r="H231" s="17"/>
      <c r="I231" s="11"/>
    </row>
    <row r="232" ht="27" customHeight="1" spans="1:9">
      <c r="A232" s="11" t="s">
        <v>1103</v>
      </c>
      <c r="B232" s="11" t="s">
        <v>856</v>
      </c>
      <c r="C232" s="13" t="s">
        <v>644</v>
      </c>
      <c r="D232" s="14">
        <f>IF(D216=0,0,D15/D216)*100</f>
        <v>9.69999999992285</v>
      </c>
      <c r="E232" s="15" t="s">
        <v>639</v>
      </c>
      <c r="F232" s="18">
        <v>0.06</v>
      </c>
      <c r="G232" s="18">
        <v>0.13</v>
      </c>
      <c r="H232" s="19" t="s">
        <v>640</v>
      </c>
      <c r="I232" s="26"/>
    </row>
    <row r="233" ht="27" customHeight="1" spans="1:9">
      <c r="A233" s="11"/>
      <c r="B233" s="11"/>
      <c r="C233" s="13" t="s">
        <v>80</v>
      </c>
      <c r="D233" s="14">
        <f>IF(D217=0,0,D16/D217)*100</f>
        <v>9.69999999997015</v>
      </c>
      <c r="E233" s="15" t="s">
        <v>639</v>
      </c>
      <c r="F233" s="18">
        <v>0.06</v>
      </c>
      <c r="G233" s="18">
        <v>0.13</v>
      </c>
      <c r="H233" s="19" t="s">
        <v>640</v>
      </c>
      <c r="I233" s="26"/>
    </row>
    <row r="234" ht="27" customHeight="1" spans="1:9">
      <c r="A234" s="11"/>
      <c r="B234" s="11"/>
      <c r="C234" s="13" t="s">
        <v>729</v>
      </c>
      <c r="D234" s="14">
        <f>D233-D232</f>
        <v>4.73026062763893e-11</v>
      </c>
      <c r="E234" s="15" t="s">
        <v>639</v>
      </c>
      <c r="F234" s="18">
        <v>-0.02</v>
      </c>
      <c r="G234" s="18">
        <v>0.02</v>
      </c>
      <c r="H234" s="19" t="s">
        <v>640</v>
      </c>
      <c r="I234" s="26"/>
    </row>
  </sheetData>
  <mergeCells count="130">
    <mergeCell ref="A1:I1"/>
    <mergeCell ref="F4:G4"/>
    <mergeCell ref="A6:I6"/>
    <mergeCell ref="A66:I66"/>
    <mergeCell ref="A139:I139"/>
    <mergeCell ref="A164:I164"/>
    <mergeCell ref="A228:I228"/>
    <mergeCell ref="A4:A5"/>
    <mergeCell ref="A7:A10"/>
    <mergeCell ref="A11:A14"/>
    <mergeCell ref="A15:A18"/>
    <mergeCell ref="A19:A22"/>
    <mergeCell ref="A23:A26"/>
    <mergeCell ref="A27:A30"/>
    <mergeCell ref="A31:A34"/>
    <mergeCell ref="A35:A38"/>
    <mergeCell ref="A39:A42"/>
    <mergeCell ref="A43:A48"/>
    <mergeCell ref="A49:A52"/>
    <mergeCell ref="A53:A55"/>
    <mergeCell ref="A56:A59"/>
    <mergeCell ref="A60:A63"/>
    <mergeCell ref="A64:A65"/>
    <mergeCell ref="A67:A70"/>
    <mergeCell ref="A71:A74"/>
    <mergeCell ref="A75:A78"/>
    <mergeCell ref="A79:A82"/>
    <mergeCell ref="A83:A86"/>
    <mergeCell ref="A87:A90"/>
    <mergeCell ref="A91:A94"/>
    <mergeCell ref="A95:A98"/>
    <mergeCell ref="A99:A102"/>
    <mergeCell ref="A103:A106"/>
    <mergeCell ref="A107:A110"/>
    <mergeCell ref="A111:A114"/>
    <mergeCell ref="A115:A118"/>
    <mergeCell ref="A119:A122"/>
    <mergeCell ref="A123:A126"/>
    <mergeCell ref="A127:A130"/>
    <mergeCell ref="A131:A134"/>
    <mergeCell ref="A135:A138"/>
    <mergeCell ref="A140:A143"/>
    <mergeCell ref="A144:A147"/>
    <mergeCell ref="A148:A151"/>
    <mergeCell ref="A152:A155"/>
    <mergeCell ref="A156:A159"/>
    <mergeCell ref="A160:A163"/>
    <mergeCell ref="A165:A168"/>
    <mergeCell ref="A169:A172"/>
    <mergeCell ref="A173:A176"/>
    <mergeCell ref="A177:A180"/>
    <mergeCell ref="A181:A183"/>
    <mergeCell ref="A184:A187"/>
    <mergeCell ref="A188:A191"/>
    <mergeCell ref="A192:A195"/>
    <mergeCell ref="A196:A197"/>
    <mergeCell ref="A198:A201"/>
    <mergeCell ref="A202:A203"/>
    <mergeCell ref="A204:A207"/>
    <mergeCell ref="A208:A211"/>
    <mergeCell ref="A212:A215"/>
    <mergeCell ref="A216:A219"/>
    <mergeCell ref="A220:A223"/>
    <mergeCell ref="A224:A227"/>
    <mergeCell ref="A229:A231"/>
    <mergeCell ref="A232:A234"/>
    <mergeCell ref="B4:B5"/>
    <mergeCell ref="B7:B10"/>
    <mergeCell ref="B11:B14"/>
    <mergeCell ref="B15:B18"/>
    <mergeCell ref="B19:B22"/>
    <mergeCell ref="B23:B26"/>
    <mergeCell ref="B27:B30"/>
    <mergeCell ref="B31:B34"/>
    <mergeCell ref="B35:B38"/>
    <mergeCell ref="B39:B42"/>
    <mergeCell ref="B43:B48"/>
    <mergeCell ref="B49:B52"/>
    <mergeCell ref="B53:B55"/>
    <mergeCell ref="B56:B59"/>
    <mergeCell ref="B60:B63"/>
    <mergeCell ref="B64:B65"/>
    <mergeCell ref="B67:B70"/>
    <mergeCell ref="B71:B74"/>
    <mergeCell ref="B75:B78"/>
    <mergeCell ref="B79:B82"/>
    <mergeCell ref="B83:B86"/>
    <mergeCell ref="B87:B90"/>
    <mergeCell ref="B91:B94"/>
    <mergeCell ref="B95:B98"/>
    <mergeCell ref="B99:B102"/>
    <mergeCell ref="B103:B106"/>
    <mergeCell ref="B107:B110"/>
    <mergeCell ref="B111:B114"/>
    <mergeCell ref="B115:B118"/>
    <mergeCell ref="B119:B122"/>
    <mergeCell ref="B123:B126"/>
    <mergeCell ref="B127:B130"/>
    <mergeCell ref="B131:B134"/>
    <mergeCell ref="B135:B138"/>
    <mergeCell ref="B140:B143"/>
    <mergeCell ref="B144:B147"/>
    <mergeCell ref="B148:B151"/>
    <mergeCell ref="B152:B155"/>
    <mergeCell ref="B156:B159"/>
    <mergeCell ref="B160:B163"/>
    <mergeCell ref="B165:B168"/>
    <mergeCell ref="B169:B172"/>
    <mergeCell ref="B173:B176"/>
    <mergeCell ref="B177:B180"/>
    <mergeCell ref="B181:B183"/>
    <mergeCell ref="B184:B187"/>
    <mergeCell ref="B188:B191"/>
    <mergeCell ref="B192:B195"/>
    <mergeCell ref="B196:B197"/>
    <mergeCell ref="B198:B201"/>
    <mergeCell ref="B202:B203"/>
    <mergeCell ref="B204:B207"/>
    <mergeCell ref="B208:B211"/>
    <mergeCell ref="B212:B215"/>
    <mergeCell ref="B216:B219"/>
    <mergeCell ref="B220:B223"/>
    <mergeCell ref="B224:B227"/>
    <mergeCell ref="B229:B231"/>
    <mergeCell ref="B232:B234"/>
    <mergeCell ref="C4:C5"/>
    <mergeCell ref="D4:D5"/>
    <mergeCell ref="E4:E5"/>
    <mergeCell ref="H4:H5"/>
    <mergeCell ref="I4:I5"/>
  </mergeCells>
  <pageMargins left="1.18055555555556" right="1.18055555555556" top="1.18055555555556" bottom="1.18055555555556" header="0.511805555555556" footer="0.511805555555556"/>
  <pageSetup paperSize="9" orientation="portrait" errors="blank"/>
  <headerFooter alignWithMargins="0"/>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64"/>
  <sheetViews>
    <sheetView workbookViewId="0">
      <selection activeCell="A1" sqref="A1"/>
    </sheetView>
  </sheetViews>
  <sheetFormatPr defaultColWidth="8" defaultRowHeight="15"/>
  <cols>
    <col min="1" max="1" width="31.4095238095238" style="1"/>
    <col min="2" max="2" width="22.9428571428571" style="1"/>
    <col min="3" max="3" width="27.247619047619" style="1"/>
    <col min="4" max="4" width="26.8190476190476" style="1"/>
    <col min="5" max="5" width="5.73333333333333" style="1"/>
    <col min="6" max="6" width="7.45714285714286" style="1"/>
    <col min="7" max="7" width="8.74285714285714" style="1"/>
    <col min="8" max="8" width="6.73333333333333" style="1"/>
    <col min="9" max="9" width="52.0571428571429" style="1"/>
  </cols>
  <sheetData>
    <row r="1" ht="26.25" customHeight="1" spans="1:9">
      <c r="A1" s="32" t="s">
        <v>1104</v>
      </c>
      <c r="B1" s="32"/>
      <c r="C1" s="32"/>
      <c r="D1" s="32"/>
      <c r="E1" s="32"/>
      <c r="F1" s="32"/>
      <c r="G1" s="32"/>
      <c r="H1" s="3"/>
      <c r="I1" s="32"/>
    </row>
    <row r="2" ht="12" customHeight="1" spans="1:9">
      <c r="A2" s="33" t="s">
        <v>1105</v>
      </c>
      <c r="B2" s="33"/>
      <c r="C2" s="33"/>
      <c r="D2" s="33"/>
      <c r="E2" s="33"/>
      <c r="F2" s="33"/>
      <c r="G2" s="33"/>
      <c r="H2" s="3"/>
      <c r="I2" s="33"/>
    </row>
    <row r="3" ht="16.5" customHeight="1" spans="1:9">
      <c r="A3" s="4"/>
      <c r="B3" s="4"/>
      <c r="C3" s="34"/>
      <c r="D3" s="34"/>
      <c r="E3" s="34"/>
      <c r="F3" s="34"/>
      <c r="G3" s="34"/>
      <c r="H3" s="5"/>
      <c r="I3" s="34" t="s">
        <v>623</v>
      </c>
    </row>
    <row r="4" ht="12.75" customHeight="1" spans="1:9">
      <c r="A4" s="6" t="s">
        <v>338</v>
      </c>
      <c r="B4" s="35" t="s">
        <v>624</v>
      </c>
      <c r="C4" s="6" t="s">
        <v>625</v>
      </c>
      <c r="D4" s="6" t="s">
        <v>626</v>
      </c>
      <c r="E4" s="7" t="s">
        <v>627</v>
      </c>
      <c r="F4" s="6" t="s">
        <v>628</v>
      </c>
      <c r="G4" s="6"/>
      <c r="H4" s="7" t="s">
        <v>629</v>
      </c>
      <c r="I4" s="6" t="s">
        <v>630</v>
      </c>
    </row>
    <row r="5" ht="12.75" customHeight="1" spans="1:9">
      <c r="A5" s="6"/>
      <c r="B5" s="36"/>
      <c r="C5" s="6"/>
      <c r="D5" s="6"/>
      <c r="E5" s="6"/>
      <c r="F5" s="6" t="s">
        <v>631</v>
      </c>
      <c r="G5" s="6" t="s">
        <v>632</v>
      </c>
      <c r="H5" s="6"/>
      <c r="I5" s="6"/>
    </row>
    <row r="6" ht="22.5" customHeight="1" spans="1:9">
      <c r="A6" s="9" t="s">
        <v>633</v>
      </c>
      <c r="B6" s="9"/>
      <c r="C6" s="9"/>
      <c r="D6" s="9"/>
      <c r="E6" s="9"/>
      <c r="F6" s="9"/>
      <c r="G6" s="9"/>
      <c r="H6" s="37"/>
      <c r="I6" s="9"/>
    </row>
    <row r="7" ht="22.5" customHeight="1" spans="1:9">
      <c r="A7" s="13" t="s">
        <v>859</v>
      </c>
      <c r="B7" s="27" t="s">
        <v>635</v>
      </c>
      <c r="C7" s="13" t="s">
        <v>636</v>
      </c>
      <c r="D7" s="14">
        <v>393154543.5</v>
      </c>
      <c r="E7" s="38"/>
      <c r="F7" s="16"/>
      <c r="G7" s="16"/>
      <c r="H7" s="17"/>
      <c r="I7" s="11"/>
    </row>
    <row r="8" ht="22.5" customHeight="1" spans="1:9">
      <c r="A8" s="13"/>
      <c r="B8" s="28"/>
      <c r="C8" s="13" t="s">
        <v>637</v>
      </c>
      <c r="D8" s="14">
        <v>0</v>
      </c>
      <c r="E8" s="15"/>
      <c r="F8" s="16"/>
      <c r="G8" s="16"/>
      <c r="H8" s="17"/>
      <c r="I8" s="11"/>
    </row>
    <row r="9" ht="22.5" customHeight="1" spans="1:9">
      <c r="A9" s="13"/>
      <c r="B9" s="29"/>
      <c r="C9" s="13" t="s">
        <v>638</v>
      </c>
      <c r="D9" s="14">
        <f>D8-D7</f>
        <v>-393154543.5</v>
      </c>
      <c r="E9" s="15" t="s">
        <v>639</v>
      </c>
      <c r="F9" s="20">
        <v>0</v>
      </c>
      <c r="G9" s="20">
        <v>0</v>
      </c>
      <c r="H9" s="19" t="s">
        <v>864</v>
      </c>
      <c r="I9" s="26" t="s">
        <v>1106</v>
      </c>
    </row>
    <row r="10" ht="22.5" customHeight="1" spans="1:9">
      <c r="A10" s="13" t="s">
        <v>642</v>
      </c>
      <c r="B10" s="27" t="s">
        <v>643</v>
      </c>
      <c r="C10" s="13" t="s">
        <v>861</v>
      </c>
      <c r="D10" s="14">
        <v>0</v>
      </c>
      <c r="E10" s="15"/>
      <c r="F10" s="20"/>
      <c r="G10" s="16"/>
      <c r="H10" s="30"/>
      <c r="I10" s="11"/>
    </row>
    <row r="11" ht="22.5" customHeight="1" spans="1:9">
      <c r="A11" s="13"/>
      <c r="B11" s="28"/>
      <c r="C11" s="13" t="s">
        <v>645</v>
      </c>
      <c r="D11" s="50">
        <v>0</v>
      </c>
      <c r="E11" s="15"/>
      <c r="F11" s="16"/>
      <c r="G11" s="16"/>
      <c r="H11" s="30"/>
      <c r="I11" s="11"/>
    </row>
    <row r="12" ht="22.5" customHeight="1" spans="1:9">
      <c r="A12" s="13"/>
      <c r="B12" s="29"/>
      <c r="C12" s="13" t="s">
        <v>638</v>
      </c>
      <c r="D12" s="14">
        <f>D10-D11</f>
        <v>0</v>
      </c>
      <c r="E12" s="15" t="s">
        <v>639</v>
      </c>
      <c r="F12" s="20">
        <v>0</v>
      </c>
      <c r="G12" s="20"/>
      <c r="H12" s="19" t="s">
        <v>640</v>
      </c>
      <c r="I12" s="26"/>
    </row>
    <row r="13" ht="22.5" customHeight="1" spans="1:9">
      <c r="A13" s="9" t="s">
        <v>659</v>
      </c>
      <c r="B13" s="9"/>
      <c r="C13" s="9"/>
      <c r="D13" s="9"/>
      <c r="E13" s="9"/>
      <c r="F13" s="9"/>
      <c r="G13" s="9"/>
      <c r="H13" s="37"/>
      <c r="I13" s="9"/>
    </row>
    <row r="14" ht="22.5" customHeight="1" spans="1:9">
      <c r="A14" s="13" t="s">
        <v>1034</v>
      </c>
      <c r="B14" s="39" t="s">
        <v>732</v>
      </c>
      <c r="C14" s="13" t="s">
        <v>662</v>
      </c>
      <c r="D14" s="14">
        <v>211729317</v>
      </c>
      <c r="E14" s="15"/>
      <c r="F14" s="16"/>
      <c r="G14" s="16"/>
      <c r="H14" s="17"/>
      <c r="I14" s="11"/>
    </row>
    <row r="15" ht="22.5" customHeight="1" spans="1:9">
      <c r="A15" s="13"/>
      <c r="B15" s="40"/>
      <c r="C15" s="13" t="s">
        <v>644</v>
      </c>
      <c r="D15" s="14">
        <v>0</v>
      </c>
      <c r="E15" s="15"/>
      <c r="F15" s="16"/>
      <c r="G15" s="16"/>
      <c r="H15" s="17"/>
      <c r="I15" s="11"/>
    </row>
    <row r="16" ht="22.5" customHeight="1" spans="1:9">
      <c r="A16" s="13"/>
      <c r="B16" s="41"/>
      <c r="C16" s="13" t="s">
        <v>663</v>
      </c>
      <c r="D16" s="14">
        <f>IF(D14=0,0,D15/D14)*100</f>
        <v>0</v>
      </c>
      <c r="E16" s="15" t="s">
        <v>639</v>
      </c>
      <c r="F16" s="16" t="s">
        <v>664</v>
      </c>
      <c r="G16" s="16" t="s">
        <v>665</v>
      </c>
      <c r="H16" s="19" t="s">
        <v>640</v>
      </c>
      <c r="I16" s="26"/>
    </row>
    <row r="17" ht="22.5" customHeight="1" spans="1:9">
      <c r="A17" s="13" t="s">
        <v>667</v>
      </c>
      <c r="B17" s="39" t="s">
        <v>732</v>
      </c>
      <c r="C17" s="13" t="s">
        <v>662</v>
      </c>
      <c r="D17" s="14">
        <v>397106630</v>
      </c>
      <c r="E17" s="15"/>
      <c r="F17" s="16"/>
      <c r="G17" s="16"/>
      <c r="H17" s="17"/>
      <c r="I17" s="11"/>
    </row>
    <row r="18" ht="22.5" customHeight="1" spans="1:9">
      <c r="A18" s="13"/>
      <c r="B18" s="40"/>
      <c r="C18" s="13" t="s">
        <v>644</v>
      </c>
      <c r="D18" s="14">
        <v>0</v>
      </c>
      <c r="E18" s="15"/>
      <c r="F18" s="16"/>
      <c r="G18" s="16"/>
      <c r="H18" s="17"/>
      <c r="I18" s="11"/>
    </row>
    <row r="19" ht="22.5" customHeight="1" spans="1:9">
      <c r="A19" s="13"/>
      <c r="B19" s="41"/>
      <c r="C19" s="13" t="s">
        <v>663</v>
      </c>
      <c r="D19" s="14">
        <f>IF(D17=0,0,D18/D17)*100</f>
        <v>0</v>
      </c>
      <c r="E19" s="15" t="s">
        <v>639</v>
      </c>
      <c r="F19" s="16" t="s">
        <v>664</v>
      </c>
      <c r="G19" s="16" t="s">
        <v>665</v>
      </c>
      <c r="H19" s="19" t="s">
        <v>640</v>
      </c>
      <c r="I19" s="26"/>
    </row>
    <row r="20" ht="22.5" customHeight="1" spans="1:9">
      <c r="A20" s="13" t="s">
        <v>1036</v>
      </c>
      <c r="B20" s="39" t="s">
        <v>732</v>
      </c>
      <c r="C20" s="13" t="s">
        <v>662</v>
      </c>
      <c r="D20" s="14">
        <v>515953284.65</v>
      </c>
      <c r="E20" s="15"/>
      <c r="F20" s="16"/>
      <c r="G20" s="16"/>
      <c r="H20" s="17"/>
      <c r="I20" s="11"/>
    </row>
    <row r="21" ht="22.5" customHeight="1" spans="1:9">
      <c r="A21" s="13"/>
      <c r="B21" s="40"/>
      <c r="C21" s="13" t="s">
        <v>644</v>
      </c>
      <c r="D21" s="14">
        <v>0</v>
      </c>
      <c r="E21" s="15"/>
      <c r="F21" s="16"/>
      <c r="G21" s="16"/>
      <c r="H21" s="17"/>
      <c r="I21" s="11"/>
    </row>
    <row r="22" ht="22.5" customHeight="1" spans="1:9">
      <c r="A22" s="13"/>
      <c r="B22" s="41"/>
      <c r="C22" s="13" t="s">
        <v>663</v>
      </c>
      <c r="D22" s="14">
        <f>IF(D20=0,0,D21/D20)*100</f>
        <v>0</v>
      </c>
      <c r="E22" s="15" t="s">
        <v>639</v>
      </c>
      <c r="F22" s="16" t="s">
        <v>664</v>
      </c>
      <c r="G22" s="16" t="s">
        <v>665</v>
      </c>
      <c r="H22" s="19" t="s">
        <v>640</v>
      </c>
      <c r="I22" s="26"/>
    </row>
    <row r="23" ht="22.5" customHeight="1" spans="1:9">
      <c r="A23" s="13" t="s">
        <v>1107</v>
      </c>
      <c r="B23" s="39" t="s">
        <v>732</v>
      </c>
      <c r="C23" s="13" t="s">
        <v>662</v>
      </c>
      <c r="D23" s="14">
        <v>51350025</v>
      </c>
      <c r="E23" s="15"/>
      <c r="F23" s="16"/>
      <c r="G23" s="16"/>
      <c r="H23" s="17"/>
      <c r="I23" s="11"/>
    </row>
    <row r="24" ht="22.5" customHeight="1" spans="1:9">
      <c r="A24" s="13"/>
      <c r="B24" s="40"/>
      <c r="C24" s="13" t="s">
        <v>644</v>
      </c>
      <c r="D24" s="14">
        <v>0</v>
      </c>
      <c r="E24" s="15"/>
      <c r="F24" s="16"/>
      <c r="G24" s="16"/>
      <c r="H24" s="17"/>
      <c r="I24" s="11"/>
    </row>
    <row r="25" ht="22.5" customHeight="1" spans="1:9">
      <c r="A25" s="13"/>
      <c r="B25" s="41"/>
      <c r="C25" s="13" t="s">
        <v>663</v>
      </c>
      <c r="D25" s="14">
        <f>IF(D23=0,0,D24/D23)*100</f>
        <v>0</v>
      </c>
      <c r="E25" s="15" t="s">
        <v>639</v>
      </c>
      <c r="F25" s="16" t="s">
        <v>664</v>
      </c>
      <c r="G25" s="16" t="s">
        <v>665</v>
      </c>
      <c r="H25" s="19" t="s">
        <v>640</v>
      </c>
      <c r="I25" s="26"/>
    </row>
    <row r="26" ht="22.5" customHeight="1" spans="1:9">
      <c r="A26" s="9" t="s">
        <v>670</v>
      </c>
      <c r="B26" s="9"/>
      <c r="C26" s="9"/>
      <c r="D26" s="9"/>
      <c r="E26" s="9"/>
      <c r="F26" s="9"/>
      <c r="G26" s="9"/>
      <c r="H26" s="37"/>
      <c r="I26" s="9"/>
    </row>
    <row r="27" ht="22.5" customHeight="1" spans="1:9">
      <c r="A27" s="13" t="s">
        <v>1037</v>
      </c>
      <c r="B27" s="39" t="s">
        <v>732</v>
      </c>
      <c r="C27" s="13" t="s">
        <v>672</v>
      </c>
      <c r="D27" s="14">
        <v>3527347.54</v>
      </c>
      <c r="E27" s="15"/>
      <c r="F27" s="16"/>
      <c r="G27" s="16"/>
      <c r="H27" s="17"/>
      <c r="I27" s="11"/>
    </row>
    <row r="28" ht="22.5" customHeight="1" spans="1:9">
      <c r="A28" s="13"/>
      <c r="B28" s="40"/>
      <c r="C28" s="13" t="s">
        <v>644</v>
      </c>
      <c r="D28" s="14">
        <v>0</v>
      </c>
      <c r="E28" s="15"/>
      <c r="F28" s="16"/>
      <c r="G28" s="16"/>
      <c r="H28" s="17"/>
      <c r="I28" s="11"/>
    </row>
    <row r="29" ht="22.5" customHeight="1" spans="1:9">
      <c r="A29" s="13"/>
      <c r="B29" s="41"/>
      <c r="C29" s="13" t="s">
        <v>673</v>
      </c>
      <c r="D29" s="14">
        <f>IF(D28=0,0,D27/D28)*100</f>
        <v>0</v>
      </c>
      <c r="E29" s="15" t="s">
        <v>639</v>
      </c>
      <c r="F29" s="16" t="s">
        <v>674</v>
      </c>
      <c r="G29" s="18">
        <v>0.8</v>
      </c>
      <c r="H29" s="19" t="s">
        <v>640</v>
      </c>
      <c r="I29" s="26"/>
    </row>
    <row r="30" ht="22.5" customHeight="1" spans="1:9">
      <c r="A30" s="13" t="s">
        <v>676</v>
      </c>
      <c r="B30" s="39" t="s">
        <v>732</v>
      </c>
      <c r="C30" s="13" t="s">
        <v>672</v>
      </c>
      <c r="D30" s="14">
        <v>62228675</v>
      </c>
      <c r="E30" s="15"/>
      <c r="F30" s="16"/>
      <c r="G30" s="16"/>
      <c r="H30" s="17"/>
      <c r="I30" s="11"/>
    </row>
    <row r="31" ht="22.5" customHeight="1" spans="1:9">
      <c r="A31" s="13"/>
      <c r="B31" s="40"/>
      <c r="C31" s="13" t="s">
        <v>343</v>
      </c>
      <c r="D31" s="14">
        <v>0</v>
      </c>
      <c r="E31" s="15"/>
      <c r="F31" s="16"/>
      <c r="G31" s="16"/>
      <c r="H31" s="17"/>
      <c r="I31" s="11"/>
    </row>
    <row r="32" ht="22.5" customHeight="1" spans="1:9">
      <c r="A32" s="13"/>
      <c r="B32" s="41"/>
      <c r="C32" s="13" t="s">
        <v>673</v>
      </c>
      <c r="D32" s="14">
        <f>IF(D31=0,0,D30/D31)*100</f>
        <v>0</v>
      </c>
      <c r="E32" s="15" t="s">
        <v>639</v>
      </c>
      <c r="F32" s="18">
        <v>0.75</v>
      </c>
      <c r="G32" s="18">
        <v>1</v>
      </c>
      <c r="H32" s="19" t="s">
        <v>640</v>
      </c>
      <c r="I32" s="26"/>
    </row>
    <row r="33" ht="22.5" customHeight="1" spans="1:9">
      <c r="A33" s="13" t="s">
        <v>1038</v>
      </c>
      <c r="B33" s="39" t="s">
        <v>732</v>
      </c>
      <c r="C33" s="13" t="s">
        <v>672</v>
      </c>
      <c r="D33" s="14">
        <v>188098827.29</v>
      </c>
      <c r="E33" s="15"/>
      <c r="F33" s="16"/>
      <c r="G33" s="16"/>
      <c r="H33" s="17"/>
      <c r="I33" s="11"/>
    </row>
    <row r="34" ht="22.5" customHeight="1" spans="1:9">
      <c r="A34" s="13"/>
      <c r="B34" s="40"/>
      <c r="C34" s="13" t="s">
        <v>644</v>
      </c>
      <c r="D34" s="14">
        <v>0</v>
      </c>
      <c r="E34" s="15"/>
      <c r="F34" s="16"/>
      <c r="G34" s="16"/>
      <c r="H34" s="17"/>
      <c r="I34" s="11"/>
    </row>
    <row r="35" ht="22.5" customHeight="1" spans="1:9">
      <c r="A35" s="13"/>
      <c r="B35" s="41"/>
      <c r="C35" s="13" t="s">
        <v>673</v>
      </c>
      <c r="D35" s="14">
        <f>IF(D34=0,0,D33/D34)*100</f>
        <v>0</v>
      </c>
      <c r="E35" s="15" t="s">
        <v>639</v>
      </c>
      <c r="F35" s="16" t="s">
        <v>674</v>
      </c>
      <c r="G35" s="16" t="s">
        <v>680</v>
      </c>
      <c r="H35" s="19" t="s">
        <v>640</v>
      </c>
      <c r="I35" s="26"/>
    </row>
    <row r="36" ht="22.5" customHeight="1" spans="1:9">
      <c r="A36" s="13" t="s">
        <v>1108</v>
      </c>
      <c r="B36" s="39" t="s">
        <v>732</v>
      </c>
      <c r="C36" s="13" t="s">
        <v>672</v>
      </c>
      <c r="D36" s="14">
        <v>353210</v>
      </c>
      <c r="E36" s="15"/>
      <c r="F36" s="16"/>
      <c r="G36" s="16"/>
      <c r="H36" s="17"/>
      <c r="I36" s="11"/>
    </row>
    <row r="37" ht="22.5" customHeight="1" spans="1:9">
      <c r="A37" s="13"/>
      <c r="B37" s="40"/>
      <c r="C37" s="13" t="s">
        <v>644</v>
      </c>
      <c r="D37" s="14">
        <v>0</v>
      </c>
      <c r="E37" s="15"/>
      <c r="F37" s="16"/>
      <c r="G37" s="16"/>
      <c r="H37" s="17"/>
      <c r="I37" s="11"/>
    </row>
    <row r="38" ht="22.5" customHeight="1" spans="1:9">
      <c r="A38" s="13"/>
      <c r="B38" s="41"/>
      <c r="C38" s="13" t="s">
        <v>673</v>
      </c>
      <c r="D38" s="14">
        <f>IF(D37=0,0,D36/D37)*100</f>
        <v>0</v>
      </c>
      <c r="E38" s="15" t="s">
        <v>639</v>
      </c>
      <c r="F38" s="16" t="s">
        <v>674</v>
      </c>
      <c r="G38" s="18">
        <v>1.05</v>
      </c>
      <c r="H38" s="19" t="s">
        <v>640</v>
      </c>
      <c r="I38" s="26"/>
    </row>
    <row r="39" ht="22.5" customHeight="1" spans="1:9">
      <c r="A39" s="13" t="s">
        <v>1109</v>
      </c>
      <c r="B39" s="39" t="s">
        <v>732</v>
      </c>
      <c r="C39" s="13" t="s">
        <v>672</v>
      </c>
      <c r="D39" s="14">
        <v>636248</v>
      </c>
      <c r="E39" s="15"/>
      <c r="F39" s="16"/>
      <c r="G39" s="16"/>
      <c r="H39" s="17"/>
      <c r="I39" s="11"/>
    </row>
    <row r="40" ht="22.5" customHeight="1" spans="1:9">
      <c r="A40" s="13"/>
      <c r="B40" s="40"/>
      <c r="C40" s="13" t="s">
        <v>644</v>
      </c>
      <c r="D40" s="14">
        <v>0</v>
      </c>
      <c r="E40" s="15"/>
      <c r="F40" s="16"/>
      <c r="G40" s="16"/>
      <c r="H40" s="17"/>
      <c r="I40" s="11"/>
    </row>
    <row r="41" ht="22.5" customHeight="1" spans="1:9">
      <c r="A41" s="13"/>
      <c r="B41" s="41"/>
      <c r="C41" s="13" t="s">
        <v>673</v>
      </c>
      <c r="D41" s="14">
        <f>IF(D40=0,0,D39/D40)*100</f>
        <v>0</v>
      </c>
      <c r="E41" s="15" t="s">
        <v>639</v>
      </c>
      <c r="F41" s="16" t="s">
        <v>683</v>
      </c>
      <c r="G41" s="16" t="s">
        <v>665</v>
      </c>
      <c r="H41" s="19" t="s">
        <v>640</v>
      </c>
      <c r="I41" s="26"/>
    </row>
    <row r="42" ht="22.5" customHeight="1" spans="1:9">
      <c r="A42" s="13" t="s">
        <v>1110</v>
      </c>
      <c r="B42" s="39" t="s">
        <v>732</v>
      </c>
      <c r="C42" s="13" t="s">
        <v>672</v>
      </c>
      <c r="D42" s="14">
        <v>636248</v>
      </c>
      <c r="E42" s="15"/>
      <c r="F42" s="16"/>
      <c r="G42" s="16"/>
      <c r="H42" s="17"/>
      <c r="I42" s="11"/>
    </row>
    <row r="43" ht="22.5" customHeight="1" spans="1:9">
      <c r="A43" s="13"/>
      <c r="B43" s="40"/>
      <c r="C43" s="13" t="s">
        <v>644</v>
      </c>
      <c r="D43" s="14">
        <v>0</v>
      </c>
      <c r="E43" s="15"/>
      <c r="F43" s="16"/>
      <c r="G43" s="16"/>
      <c r="H43" s="17"/>
      <c r="I43" s="11"/>
    </row>
    <row r="44" ht="22.5" customHeight="1" spans="1:9">
      <c r="A44" s="13"/>
      <c r="B44" s="41"/>
      <c r="C44" s="13" t="s">
        <v>673</v>
      </c>
      <c r="D44" s="14">
        <f>IF(D43=0,0,D42/D43)*100</f>
        <v>0</v>
      </c>
      <c r="E44" s="15" t="s">
        <v>639</v>
      </c>
      <c r="F44" s="16" t="s">
        <v>683</v>
      </c>
      <c r="G44" s="16" t="s">
        <v>665</v>
      </c>
      <c r="H44" s="19" t="s">
        <v>640</v>
      </c>
      <c r="I44" s="26"/>
    </row>
    <row r="45" ht="22.5" customHeight="1" spans="1:9">
      <c r="A45" s="9" t="s">
        <v>695</v>
      </c>
      <c r="B45" s="9"/>
      <c r="C45" s="9"/>
      <c r="D45" s="9"/>
      <c r="E45" s="9"/>
      <c r="F45" s="9"/>
      <c r="G45" s="9"/>
      <c r="H45" s="37"/>
      <c r="I45" s="9"/>
    </row>
    <row r="46" ht="22.5" customHeight="1" spans="1:9">
      <c r="A46" s="39" t="s">
        <v>1042</v>
      </c>
      <c r="B46" s="39" t="s">
        <v>732</v>
      </c>
      <c r="C46" s="13" t="s">
        <v>698</v>
      </c>
      <c r="D46" s="14">
        <v>360347112.64</v>
      </c>
      <c r="E46" s="15"/>
      <c r="F46" s="16"/>
      <c r="G46" s="16"/>
      <c r="H46" s="17"/>
      <c r="I46" s="11"/>
    </row>
    <row r="47" ht="22.5" customHeight="1" spans="1:9">
      <c r="A47" s="40"/>
      <c r="B47" s="40"/>
      <c r="C47" s="13" t="s">
        <v>644</v>
      </c>
      <c r="D47" s="14">
        <v>0</v>
      </c>
      <c r="E47" s="15"/>
      <c r="F47" s="16"/>
      <c r="G47" s="16"/>
      <c r="H47" s="17"/>
      <c r="I47" s="11"/>
    </row>
    <row r="48" ht="22.5" customHeight="1" spans="1:9">
      <c r="A48" s="41"/>
      <c r="B48" s="41"/>
      <c r="C48" s="13" t="s">
        <v>699</v>
      </c>
      <c r="D48" s="14">
        <f>IF(D46=0,0,D47/D46-1)*100</f>
        <v>-100</v>
      </c>
      <c r="E48" s="15" t="s">
        <v>639</v>
      </c>
      <c r="F48" s="18">
        <v>0.1</v>
      </c>
      <c r="G48" s="18">
        <v>0.4</v>
      </c>
      <c r="H48" s="19" t="s">
        <v>640</v>
      </c>
      <c r="I48" s="26"/>
    </row>
    <row r="49" ht="22.5" customHeight="1" spans="1:9">
      <c r="A49" s="13" t="s">
        <v>705</v>
      </c>
      <c r="B49" s="39" t="s">
        <v>732</v>
      </c>
      <c r="C49" s="13" t="s">
        <v>698</v>
      </c>
      <c r="D49" s="14">
        <v>369321984</v>
      </c>
      <c r="E49" s="15"/>
      <c r="F49" s="16"/>
      <c r="G49" s="16"/>
      <c r="H49" s="17"/>
      <c r="I49" s="11"/>
    </row>
    <row r="50" ht="22.5" customHeight="1" spans="1:9">
      <c r="A50" s="13"/>
      <c r="B50" s="40"/>
      <c r="C50" s="13" t="s">
        <v>644</v>
      </c>
      <c r="D50" s="14">
        <v>0</v>
      </c>
      <c r="E50" s="15"/>
      <c r="F50" s="16"/>
      <c r="G50" s="16"/>
      <c r="H50" s="17"/>
      <c r="I50" s="11"/>
    </row>
    <row r="51" ht="22.5" customHeight="1" spans="1:9">
      <c r="A51" s="13"/>
      <c r="B51" s="41"/>
      <c r="C51" s="13" t="s">
        <v>699</v>
      </c>
      <c r="D51" s="14">
        <f>IF(D49=0,0,D50/D49-1)*100</f>
        <v>-100</v>
      </c>
      <c r="E51" s="15" t="s">
        <v>639</v>
      </c>
      <c r="F51" s="16" t="s">
        <v>706</v>
      </c>
      <c r="G51" s="18">
        <v>0.5</v>
      </c>
      <c r="H51" s="19" t="s">
        <v>864</v>
      </c>
      <c r="I51" s="26" t="s">
        <v>1106</v>
      </c>
    </row>
    <row r="52" ht="22.5" customHeight="1" spans="1:9">
      <c r="A52" s="13" t="s">
        <v>1044</v>
      </c>
      <c r="B52" s="39" t="s">
        <v>732</v>
      </c>
      <c r="C52" s="13" t="s">
        <v>698</v>
      </c>
      <c r="D52" s="14">
        <v>378802245.81</v>
      </c>
      <c r="E52" s="15"/>
      <c r="F52" s="16"/>
      <c r="G52" s="16"/>
      <c r="H52" s="17"/>
      <c r="I52" s="11"/>
    </row>
    <row r="53" ht="22.5" customHeight="1" spans="1:9">
      <c r="A53" s="13"/>
      <c r="B53" s="40"/>
      <c r="C53" s="13" t="s">
        <v>644</v>
      </c>
      <c r="D53" s="14">
        <v>0</v>
      </c>
      <c r="E53" s="15"/>
      <c r="F53" s="16"/>
      <c r="G53" s="16"/>
      <c r="H53" s="17"/>
      <c r="I53" s="11"/>
    </row>
    <row r="54" ht="22.5" customHeight="1" spans="1:9">
      <c r="A54" s="13"/>
      <c r="B54" s="41"/>
      <c r="C54" s="13" t="s">
        <v>699</v>
      </c>
      <c r="D54" s="14">
        <f>IF(D52=0,0,D53/D52-1)*100</f>
        <v>-100</v>
      </c>
      <c r="E54" s="15" t="s">
        <v>639</v>
      </c>
      <c r="F54" s="16" t="s">
        <v>706</v>
      </c>
      <c r="G54" s="16" t="s">
        <v>700</v>
      </c>
      <c r="H54" s="19" t="s">
        <v>864</v>
      </c>
      <c r="I54" s="26" t="s">
        <v>1106</v>
      </c>
    </row>
    <row r="55" ht="22.5" customHeight="1" spans="1:9">
      <c r="A55" s="13" t="s">
        <v>1111</v>
      </c>
      <c r="B55" s="39" t="s">
        <v>732</v>
      </c>
      <c r="C55" s="13" t="s">
        <v>698</v>
      </c>
      <c r="D55" s="14">
        <v>53839005</v>
      </c>
      <c r="E55" s="15"/>
      <c r="F55" s="16"/>
      <c r="G55" s="16"/>
      <c r="H55" s="17"/>
      <c r="I55" s="11"/>
    </row>
    <row r="56" ht="22.5" customHeight="1" spans="1:9">
      <c r="A56" s="13"/>
      <c r="B56" s="40"/>
      <c r="C56" s="13" t="s">
        <v>644</v>
      </c>
      <c r="D56" s="14">
        <v>0</v>
      </c>
      <c r="E56" s="15"/>
      <c r="F56" s="16"/>
      <c r="G56" s="16"/>
      <c r="H56" s="17"/>
      <c r="I56" s="11"/>
    </row>
    <row r="57" ht="22.5" customHeight="1" spans="1:9">
      <c r="A57" s="13"/>
      <c r="B57" s="41"/>
      <c r="C57" s="13" t="s">
        <v>699</v>
      </c>
      <c r="D57" s="14">
        <f>IF(D55=0,0,D56/D55-1)*100</f>
        <v>-100</v>
      </c>
      <c r="E57" s="15" t="s">
        <v>639</v>
      </c>
      <c r="F57" s="16" t="s">
        <v>706</v>
      </c>
      <c r="G57" s="16" t="s">
        <v>700</v>
      </c>
      <c r="H57" s="19" t="s">
        <v>864</v>
      </c>
      <c r="I57" s="26" t="s">
        <v>1106</v>
      </c>
    </row>
    <row r="58" ht="22.5" customHeight="1" spans="1:9">
      <c r="A58" s="13" t="s">
        <v>1112</v>
      </c>
      <c r="B58" s="39" t="s">
        <v>732</v>
      </c>
      <c r="C58" s="13" t="s">
        <v>698</v>
      </c>
      <c r="D58" s="14">
        <v>696477</v>
      </c>
      <c r="E58" s="15"/>
      <c r="F58" s="16"/>
      <c r="G58" s="16"/>
      <c r="H58" s="17"/>
      <c r="I58" s="11"/>
    </row>
    <row r="59" ht="22.5" customHeight="1" spans="1:9">
      <c r="A59" s="13"/>
      <c r="B59" s="40"/>
      <c r="C59" s="13" t="s">
        <v>644</v>
      </c>
      <c r="D59" s="14">
        <v>0</v>
      </c>
      <c r="E59" s="15"/>
      <c r="F59" s="16"/>
      <c r="G59" s="16"/>
      <c r="H59" s="17"/>
      <c r="I59" s="11"/>
    </row>
    <row r="60" ht="22.5" customHeight="1" spans="1:9">
      <c r="A60" s="13"/>
      <c r="B60" s="41"/>
      <c r="C60" s="13" t="s">
        <v>699</v>
      </c>
      <c r="D60" s="14">
        <f>IF(D58=0,0,D59/D58-1)*100</f>
        <v>-100</v>
      </c>
      <c r="E60" s="15" t="s">
        <v>639</v>
      </c>
      <c r="F60" s="16" t="s">
        <v>706</v>
      </c>
      <c r="G60" s="16" t="s">
        <v>700</v>
      </c>
      <c r="H60" s="19" t="s">
        <v>864</v>
      </c>
      <c r="I60" s="26" t="s">
        <v>1106</v>
      </c>
    </row>
    <row r="61" ht="22.5" customHeight="1" spans="1:9">
      <c r="A61" s="13" t="s">
        <v>1113</v>
      </c>
      <c r="B61" s="39" t="s">
        <v>732</v>
      </c>
      <c r="C61" s="13" t="s">
        <v>698</v>
      </c>
      <c r="D61" s="14">
        <v>696477</v>
      </c>
      <c r="E61" s="15"/>
      <c r="F61" s="16"/>
      <c r="G61" s="16"/>
      <c r="H61" s="17"/>
      <c r="I61" s="11"/>
    </row>
    <row r="62" ht="22.5" customHeight="1" spans="1:9">
      <c r="A62" s="13"/>
      <c r="B62" s="40"/>
      <c r="C62" s="13" t="s">
        <v>644</v>
      </c>
      <c r="D62" s="14">
        <v>0</v>
      </c>
      <c r="E62" s="15"/>
      <c r="F62" s="16"/>
      <c r="G62" s="16"/>
      <c r="H62" s="17"/>
      <c r="I62" s="11"/>
    </row>
    <row r="63" ht="22.5" customHeight="1" spans="1:9">
      <c r="A63" s="13"/>
      <c r="B63" s="41"/>
      <c r="C63" s="13" t="s">
        <v>699</v>
      </c>
      <c r="D63" s="14">
        <f>IF(D61=0,0,D62/D61-1)*100</f>
        <v>-100</v>
      </c>
      <c r="E63" s="15" t="s">
        <v>639</v>
      </c>
      <c r="F63" s="16" t="s">
        <v>706</v>
      </c>
      <c r="G63" s="16" t="s">
        <v>700</v>
      </c>
      <c r="H63" s="19" t="s">
        <v>864</v>
      </c>
      <c r="I63" s="26" t="s">
        <v>1106</v>
      </c>
    </row>
    <row r="64" ht="22.5" customHeight="1" spans="1:9">
      <c r="A64" s="46"/>
      <c r="B64" s="46"/>
      <c r="C64" s="46"/>
      <c r="D64" s="47"/>
      <c r="E64" s="46"/>
      <c r="F64" s="46"/>
      <c r="G64" s="48"/>
      <c r="H64" s="49"/>
      <c r="I64" s="48"/>
    </row>
  </sheetData>
  <mergeCells count="51">
    <mergeCell ref="A1:I1"/>
    <mergeCell ref="A2:I2"/>
    <mergeCell ref="F4:G4"/>
    <mergeCell ref="A6:I6"/>
    <mergeCell ref="A13:I13"/>
    <mergeCell ref="A26:I26"/>
    <mergeCell ref="A45:I45"/>
    <mergeCell ref="A64:I64"/>
    <mergeCell ref="A4:A5"/>
    <mergeCell ref="A7:A9"/>
    <mergeCell ref="A10:A12"/>
    <mergeCell ref="A14:A16"/>
    <mergeCell ref="A17:A19"/>
    <mergeCell ref="A20:A22"/>
    <mergeCell ref="A23:A25"/>
    <mergeCell ref="A27:A29"/>
    <mergeCell ref="A30:A32"/>
    <mergeCell ref="A33:A35"/>
    <mergeCell ref="A36:A38"/>
    <mergeCell ref="A39:A41"/>
    <mergeCell ref="A42:A44"/>
    <mergeCell ref="A46:A48"/>
    <mergeCell ref="A49:A51"/>
    <mergeCell ref="A52:A54"/>
    <mergeCell ref="A55:A57"/>
    <mergeCell ref="A58:A60"/>
    <mergeCell ref="A61:A63"/>
    <mergeCell ref="B4:B5"/>
    <mergeCell ref="B7:B9"/>
    <mergeCell ref="B10:B12"/>
    <mergeCell ref="B14:B16"/>
    <mergeCell ref="B17:B19"/>
    <mergeCell ref="B20:B22"/>
    <mergeCell ref="B23:B25"/>
    <mergeCell ref="B27:B29"/>
    <mergeCell ref="B30:B32"/>
    <mergeCell ref="B33:B35"/>
    <mergeCell ref="B36:B38"/>
    <mergeCell ref="B39:B41"/>
    <mergeCell ref="B42:B44"/>
    <mergeCell ref="B46:B48"/>
    <mergeCell ref="B49:B51"/>
    <mergeCell ref="B52:B54"/>
    <mergeCell ref="B55:B57"/>
    <mergeCell ref="B58:B60"/>
    <mergeCell ref="B61:B63"/>
    <mergeCell ref="C4:C5"/>
    <mergeCell ref="D4:D5"/>
    <mergeCell ref="E4:E5"/>
    <mergeCell ref="H4:H5"/>
    <mergeCell ref="I4:I5"/>
  </mergeCells>
  <pageMargins left="1.18055555555556" right="1.18055555555556" top="1.18055555555556" bottom="1.18055555555556" header="0.511805555555556" footer="0.511805555555556"/>
  <pageSetup paperSize="9" orientation="portrait" errors="blank"/>
  <headerFooter alignWithMargins="0"/>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190"/>
  <sheetViews>
    <sheetView topLeftCell="A105" workbookViewId="0">
      <selection activeCell="A1" sqref="A1"/>
    </sheetView>
  </sheetViews>
  <sheetFormatPr defaultColWidth="8" defaultRowHeight="15"/>
  <cols>
    <col min="1" max="1" width="21.8" style="1"/>
    <col min="2" max="2" width="22.6571428571429" style="1"/>
    <col min="3" max="3" width="18.4952380952381" style="1"/>
    <col min="4" max="4" width="28.5333333333333" style="1"/>
    <col min="5" max="5" width="5.73333333333333" style="1"/>
    <col min="6" max="6" width="10.3238095238095" style="1"/>
    <col min="7" max="7" width="10.8952380952381" style="1"/>
    <col min="8" max="8" width="7.02857142857143" style="1"/>
    <col min="9" max="9" width="48.0476190476191" style="1"/>
  </cols>
  <sheetData>
    <row r="1" ht="39.75" customHeight="1" spans="1:9">
      <c r="A1" s="2" t="s">
        <v>1114</v>
      </c>
      <c r="B1" s="2"/>
      <c r="C1" s="2"/>
      <c r="D1" s="2"/>
      <c r="E1" s="2"/>
      <c r="F1" s="2"/>
      <c r="G1" s="2"/>
      <c r="H1" s="3"/>
      <c r="I1" s="2"/>
    </row>
    <row r="2" ht="11.25" customHeight="1" spans="1:9">
      <c r="A2" s="3"/>
      <c r="B2" s="3"/>
      <c r="C2" s="3"/>
      <c r="D2" s="3"/>
      <c r="E2" s="3"/>
      <c r="F2" s="3"/>
      <c r="G2" s="3"/>
      <c r="H2" s="3"/>
      <c r="I2" s="24" t="s">
        <v>1115</v>
      </c>
    </row>
    <row r="3" ht="12" customHeight="1" spans="1:9">
      <c r="A3" s="4"/>
      <c r="B3" s="5"/>
      <c r="C3" s="5"/>
      <c r="D3" s="5"/>
      <c r="E3" s="5"/>
      <c r="F3" s="5"/>
      <c r="G3" s="5"/>
      <c r="H3" s="5"/>
      <c r="I3" s="25" t="s">
        <v>724</v>
      </c>
    </row>
    <row r="4" spans="1:9">
      <c r="A4" s="6" t="s">
        <v>338</v>
      </c>
      <c r="B4" s="6" t="s">
        <v>624</v>
      </c>
      <c r="C4" s="6" t="s">
        <v>625</v>
      </c>
      <c r="D4" s="6" t="s">
        <v>626</v>
      </c>
      <c r="E4" s="7" t="s">
        <v>627</v>
      </c>
      <c r="F4" s="6" t="s">
        <v>628</v>
      </c>
      <c r="G4" s="6"/>
      <c r="H4" s="7" t="s">
        <v>629</v>
      </c>
      <c r="I4" s="17" t="s">
        <v>725</v>
      </c>
    </row>
    <row r="5" ht="12.75" customHeight="1" spans="1:9">
      <c r="A5" s="6"/>
      <c r="B5" s="6"/>
      <c r="C5" s="6"/>
      <c r="D5" s="6"/>
      <c r="E5" s="6"/>
      <c r="F5" s="6" t="s">
        <v>631</v>
      </c>
      <c r="G5" s="6" t="s">
        <v>632</v>
      </c>
      <c r="H5" s="6"/>
      <c r="I5" s="17"/>
    </row>
    <row r="6" ht="24" customHeight="1" spans="1:9">
      <c r="A6" s="8" t="s">
        <v>887</v>
      </c>
      <c r="B6" s="8"/>
      <c r="C6" s="9"/>
      <c r="D6" s="9"/>
      <c r="E6" s="9"/>
      <c r="F6" s="9"/>
      <c r="G6" s="9"/>
      <c r="H6" s="10"/>
      <c r="I6" s="9"/>
    </row>
    <row r="7" ht="27" customHeight="1" spans="1:9">
      <c r="A7" s="11" t="s">
        <v>1049</v>
      </c>
      <c r="B7" s="12" t="s">
        <v>728</v>
      </c>
      <c r="C7" s="13" t="s">
        <v>644</v>
      </c>
      <c r="D7" s="14">
        <v>0</v>
      </c>
      <c r="E7" s="15"/>
      <c r="F7" s="16"/>
      <c r="G7" s="16"/>
      <c r="H7" s="17"/>
      <c r="I7" s="11"/>
    </row>
    <row r="8" ht="27" customHeight="1" spans="1:9">
      <c r="A8" s="11"/>
      <c r="B8" s="12"/>
      <c r="C8" s="13" t="s">
        <v>80</v>
      </c>
      <c r="D8" s="14">
        <v>0</v>
      </c>
      <c r="E8" s="15"/>
      <c r="F8" s="16"/>
      <c r="G8" s="16"/>
      <c r="H8" s="17"/>
      <c r="I8" s="11"/>
    </row>
    <row r="9" ht="27" customHeight="1" spans="1:9">
      <c r="A9" s="11"/>
      <c r="B9" s="12"/>
      <c r="C9" s="13" t="s">
        <v>729</v>
      </c>
      <c r="D9" s="14">
        <f>D8-D7</f>
        <v>0</v>
      </c>
      <c r="E9" s="15"/>
      <c r="F9" s="16"/>
      <c r="G9" s="16"/>
      <c r="H9" s="17"/>
      <c r="I9" s="11"/>
    </row>
    <row r="10" ht="27" customHeight="1" spans="1:9">
      <c r="A10" s="11"/>
      <c r="B10" s="12"/>
      <c r="C10" s="13" t="s">
        <v>730</v>
      </c>
      <c r="D10" s="14">
        <f>IF(D7=0,0,D8/D7-1)*100</f>
        <v>0</v>
      </c>
      <c r="E10" s="15" t="s">
        <v>639</v>
      </c>
      <c r="F10" s="18">
        <v>0.05</v>
      </c>
      <c r="G10" s="18">
        <v>0.2</v>
      </c>
      <c r="H10" s="19" t="s">
        <v>640</v>
      </c>
      <c r="I10" s="26"/>
    </row>
    <row r="11" ht="27" customHeight="1" spans="1:9">
      <c r="A11" s="11" t="s">
        <v>1051</v>
      </c>
      <c r="B11" s="12" t="s">
        <v>732</v>
      </c>
      <c r="C11" s="13" t="s">
        <v>644</v>
      </c>
      <c r="D11" s="14">
        <v>0</v>
      </c>
      <c r="E11" s="15"/>
      <c r="F11" s="16"/>
      <c r="G11" s="16"/>
      <c r="H11" s="17"/>
      <c r="I11" s="11"/>
    </row>
    <row r="12" ht="27" customHeight="1" spans="1:9">
      <c r="A12" s="11"/>
      <c r="B12" s="12"/>
      <c r="C12" s="13" t="s">
        <v>80</v>
      </c>
      <c r="D12" s="14">
        <v>0</v>
      </c>
      <c r="E12" s="15"/>
      <c r="F12" s="16"/>
      <c r="G12" s="16"/>
      <c r="H12" s="17"/>
      <c r="I12" s="11"/>
    </row>
    <row r="13" ht="27" customHeight="1" spans="1:9">
      <c r="A13" s="11"/>
      <c r="B13" s="12"/>
      <c r="C13" s="13" t="s">
        <v>729</v>
      </c>
      <c r="D13" s="14">
        <f>D12-D11</f>
        <v>0</v>
      </c>
      <c r="E13" s="15"/>
      <c r="F13" s="16"/>
      <c r="G13" s="16"/>
      <c r="H13" s="17"/>
      <c r="I13" s="11"/>
    </row>
    <row r="14" ht="27" customHeight="1" spans="1:9">
      <c r="A14" s="11"/>
      <c r="B14" s="12"/>
      <c r="C14" s="13" t="s">
        <v>730</v>
      </c>
      <c r="D14" s="14">
        <f>IF(D11=0,0,D12/D11-1)*100</f>
        <v>0</v>
      </c>
      <c r="E14" s="15" t="s">
        <v>639</v>
      </c>
      <c r="F14" s="18">
        <v>0.05</v>
      </c>
      <c r="G14" s="18">
        <v>0.2</v>
      </c>
      <c r="H14" s="19" t="s">
        <v>640</v>
      </c>
      <c r="I14" s="26"/>
    </row>
    <row r="15" ht="27" customHeight="1" spans="1:9">
      <c r="A15" s="11" t="s">
        <v>1116</v>
      </c>
      <c r="B15" s="11" t="s">
        <v>1117</v>
      </c>
      <c r="C15" s="13" t="s">
        <v>644</v>
      </c>
      <c r="D15" s="14">
        <v>0</v>
      </c>
      <c r="E15" s="15"/>
      <c r="F15" s="16"/>
      <c r="G15" s="16"/>
      <c r="H15" s="17"/>
      <c r="I15" s="11"/>
    </row>
    <row r="16" ht="27" customHeight="1" spans="1:9">
      <c r="A16" s="11"/>
      <c r="B16" s="11"/>
      <c r="C16" s="13" t="s">
        <v>80</v>
      </c>
      <c r="D16" s="14">
        <v>0</v>
      </c>
      <c r="E16" s="15"/>
      <c r="F16" s="16"/>
      <c r="G16" s="16"/>
      <c r="H16" s="17"/>
      <c r="I16" s="11"/>
    </row>
    <row r="17" ht="27" customHeight="1" spans="1:9">
      <c r="A17" s="11"/>
      <c r="B17" s="11"/>
      <c r="C17" s="13" t="s">
        <v>729</v>
      </c>
      <c r="D17" s="14">
        <f>D16-D15</f>
        <v>0</v>
      </c>
      <c r="E17" s="15"/>
      <c r="F17" s="16"/>
      <c r="G17" s="16"/>
      <c r="H17" s="17"/>
      <c r="I17" s="11"/>
    </row>
    <row r="18" ht="27" customHeight="1" spans="1:9">
      <c r="A18" s="11"/>
      <c r="B18" s="11"/>
      <c r="C18" s="13" t="s">
        <v>730</v>
      </c>
      <c r="D18" s="14">
        <f>IF(D15=0,0,D16/D15-1)*100</f>
        <v>0</v>
      </c>
      <c r="E18" s="15" t="s">
        <v>639</v>
      </c>
      <c r="F18" s="18">
        <v>0.05</v>
      </c>
      <c r="G18" s="18">
        <v>0.2</v>
      </c>
      <c r="H18" s="19" t="s">
        <v>640</v>
      </c>
      <c r="I18" s="26"/>
    </row>
    <row r="19" ht="27" customHeight="1" spans="1:9">
      <c r="A19" s="11" t="s">
        <v>1118</v>
      </c>
      <c r="B19" s="11"/>
      <c r="C19" s="13" t="s">
        <v>644</v>
      </c>
      <c r="D19" s="14">
        <v>0</v>
      </c>
      <c r="E19" s="15"/>
      <c r="F19" s="16"/>
      <c r="G19" s="16"/>
      <c r="H19" s="17"/>
      <c r="I19" s="11"/>
    </row>
    <row r="20" ht="27" customHeight="1" spans="1:9">
      <c r="A20" s="11"/>
      <c r="B20" s="11"/>
      <c r="C20" s="13" t="s">
        <v>80</v>
      </c>
      <c r="D20" s="14">
        <v>0</v>
      </c>
      <c r="E20" s="15"/>
      <c r="F20" s="16"/>
      <c r="G20" s="16"/>
      <c r="H20" s="17"/>
      <c r="I20" s="11"/>
    </row>
    <row r="21" ht="27" customHeight="1" spans="1:9">
      <c r="A21" s="11"/>
      <c r="B21" s="11"/>
      <c r="C21" s="13" t="s">
        <v>729</v>
      </c>
      <c r="D21" s="14">
        <f>D20-D19</f>
        <v>0</v>
      </c>
      <c r="E21" s="15"/>
      <c r="F21" s="16"/>
      <c r="G21" s="16"/>
      <c r="H21" s="17"/>
      <c r="I21" s="11"/>
    </row>
    <row r="22" ht="27" customHeight="1" spans="1:9">
      <c r="A22" s="11"/>
      <c r="B22" s="11"/>
      <c r="C22" s="13" t="s">
        <v>730</v>
      </c>
      <c r="D22" s="14">
        <f>IF(D19=0,0,D20/D19-1)*100</f>
        <v>0</v>
      </c>
      <c r="E22" s="15" t="s">
        <v>639</v>
      </c>
      <c r="F22" s="18">
        <v>0.05</v>
      </c>
      <c r="G22" s="18">
        <v>0.2</v>
      </c>
      <c r="H22" s="19" t="s">
        <v>640</v>
      </c>
      <c r="I22" s="26"/>
    </row>
    <row r="23" ht="27" customHeight="1" spans="1:9">
      <c r="A23" s="11" t="s">
        <v>1119</v>
      </c>
      <c r="B23" s="12" t="s">
        <v>732</v>
      </c>
      <c r="C23" s="13" t="s">
        <v>644</v>
      </c>
      <c r="D23" s="14">
        <v>0</v>
      </c>
      <c r="E23" s="15"/>
      <c r="F23" s="16"/>
      <c r="G23" s="16"/>
      <c r="H23" s="17"/>
      <c r="I23" s="11"/>
    </row>
    <row r="24" ht="27" customHeight="1" spans="1:9">
      <c r="A24" s="11"/>
      <c r="B24" s="12"/>
      <c r="C24" s="13" t="s">
        <v>80</v>
      </c>
      <c r="D24" s="14">
        <v>0</v>
      </c>
      <c r="E24" s="15"/>
      <c r="F24" s="16"/>
      <c r="G24" s="16"/>
      <c r="H24" s="17"/>
      <c r="I24" s="11"/>
    </row>
    <row r="25" ht="27" customHeight="1" spans="1:9">
      <c r="A25" s="11"/>
      <c r="B25" s="12"/>
      <c r="C25" s="13" t="s">
        <v>729</v>
      </c>
      <c r="D25" s="14">
        <f>D24-D23</f>
        <v>0</v>
      </c>
      <c r="E25" s="15"/>
      <c r="F25" s="16"/>
      <c r="G25" s="16"/>
      <c r="H25" s="17"/>
      <c r="I25" s="11"/>
    </row>
    <row r="26" ht="27" customHeight="1" spans="1:9">
      <c r="A26" s="11"/>
      <c r="B26" s="12"/>
      <c r="C26" s="13" t="s">
        <v>730</v>
      </c>
      <c r="D26" s="14">
        <f>IF(D23=0,0,D24/D23-1)*100</f>
        <v>0</v>
      </c>
      <c r="E26" s="15" t="s">
        <v>639</v>
      </c>
      <c r="F26" s="18">
        <v>0.05</v>
      </c>
      <c r="G26" s="18">
        <v>0.2</v>
      </c>
      <c r="H26" s="19" t="s">
        <v>640</v>
      </c>
      <c r="I26" s="26"/>
    </row>
    <row r="27" ht="27" customHeight="1" spans="1:9">
      <c r="A27" s="11" t="s">
        <v>757</v>
      </c>
      <c r="B27" s="12" t="s">
        <v>732</v>
      </c>
      <c r="C27" s="13" t="s">
        <v>644</v>
      </c>
      <c r="D27" s="14">
        <v>0</v>
      </c>
      <c r="E27" s="15"/>
      <c r="F27" s="16"/>
      <c r="G27" s="16"/>
      <c r="H27" s="10"/>
      <c r="I27" s="11"/>
    </row>
    <row r="28" ht="27" customHeight="1" spans="1:9">
      <c r="A28" s="11"/>
      <c r="B28" s="12"/>
      <c r="C28" s="13" t="s">
        <v>80</v>
      </c>
      <c r="D28" s="14">
        <v>0</v>
      </c>
      <c r="E28" s="15"/>
      <c r="F28" s="16"/>
      <c r="G28" s="16"/>
      <c r="H28" s="10"/>
      <c r="I28" s="11"/>
    </row>
    <row r="29" ht="27" customHeight="1" spans="1:9">
      <c r="A29" s="11"/>
      <c r="B29" s="12"/>
      <c r="C29" s="13" t="s">
        <v>729</v>
      </c>
      <c r="D29" s="14">
        <f>D28-D27</f>
        <v>0</v>
      </c>
      <c r="E29" s="15"/>
      <c r="F29" s="16"/>
      <c r="G29" s="16"/>
      <c r="H29" s="10"/>
      <c r="I29" s="11"/>
    </row>
    <row r="30" ht="27" customHeight="1" spans="1:9">
      <c r="A30" s="11"/>
      <c r="B30" s="12"/>
      <c r="C30" s="13" t="s">
        <v>730</v>
      </c>
      <c r="D30" s="14">
        <f>IF(D28=0,0,D29/D27)*100</f>
        <v>0</v>
      </c>
      <c r="E30" s="15" t="s">
        <v>639</v>
      </c>
      <c r="F30" s="18">
        <v>0</v>
      </c>
      <c r="G30" s="18">
        <v>0.3</v>
      </c>
      <c r="H30" s="19" t="s">
        <v>640</v>
      </c>
      <c r="I30" s="26"/>
    </row>
    <row r="31" ht="27" customHeight="1" spans="1:9">
      <c r="A31" s="11" t="s">
        <v>1120</v>
      </c>
      <c r="B31" s="12"/>
      <c r="C31" s="13" t="s">
        <v>644</v>
      </c>
      <c r="D31" s="14">
        <v>0</v>
      </c>
      <c r="E31" s="15"/>
      <c r="F31" s="16"/>
      <c r="G31" s="16"/>
      <c r="H31" s="10"/>
      <c r="I31" s="11"/>
    </row>
    <row r="32" ht="27" customHeight="1" spans="1:9">
      <c r="A32" s="11"/>
      <c r="B32" s="12"/>
      <c r="C32" s="13" t="s">
        <v>80</v>
      </c>
      <c r="D32" s="14">
        <v>0</v>
      </c>
      <c r="E32" s="15"/>
      <c r="F32" s="16"/>
      <c r="G32" s="16"/>
      <c r="H32" s="10"/>
      <c r="I32" s="11"/>
    </row>
    <row r="33" ht="27" customHeight="1" spans="1:9">
      <c r="A33" s="11"/>
      <c r="B33" s="12"/>
      <c r="C33" s="13" t="s">
        <v>729</v>
      </c>
      <c r="D33" s="14">
        <f>D32-D31</f>
        <v>0</v>
      </c>
      <c r="E33" s="15"/>
      <c r="F33" s="16"/>
      <c r="G33" s="16"/>
      <c r="H33" s="10"/>
      <c r="I33" s="11"/>
    </row>
    <row r="34" ht="27" customHeight="1" spans="1:9">
      <c r="A34" s="11"/>
      <c r="B34" s="12"/>
      <c r="C34" s="13" t="s">
        <v>730</v>
      </c>
      <c r="D34" s="14">
        <f>IF(D31=0,0,D32/D31-1)*100</f>
        <v>0</v>
      </c>
      <c r="E34" s="15" t="s">
        <v>639</v>
      </c>
      <c r="F34" s="18">
        <v>0</v>
      </c>
      <c r="G34" s="18">
        <v>0.3</v>
      </c>
      <c r="H34" s="19" t="s">
        <v>640</v>
      </c>
      <c r="I34" s="26"/>
    </row>
    <row r="35" ht="27" customHeight="1" spans="1:9">
      <c r="A35" s="11" t="s">
        <v>1121</v>
      </c>
      <c r="B35" s="12" t="s">
        <v>967</v>
      </c>
      <c r="C35" s="13" t="s">
        <v>644</v>
      </c>
      <c r="D35" s="50">
        <v>0</v>
      </c>
      <c r="E35" s="15"/>
      <c r="F35" s="16"/>
      <c r="G35" s="16"/>
      <c r="H35" s="10"/>
      <c r="I35" s="11"/>
    </row>
    <row r="36" ht="27" customHeight="1" spans="1:9">
      <c r="A36" s="11"/>
      <c r="B36" s="12"/>
      <c r="C36" s="13" t="s">
        <v>80</v>
      </c>
      <c r="D36" s="50">
        <v>0</v>
      </c>
      <c r="E36" s="15"/>
      <c r="F36" s="16"/>
      <c r="G36" s="16"/>
      <c r="H36" s="10"/>
      <c r="I36" s="11"/>
    </row>
    <row r="37" ht="27" customHeight="1" spans="1:9">
      <c r="A37" s="11"/>
      <c r="B37" s="12"/>
      <c r="C37" s="13" t="s">
        <v>729</v>
      </c>
      <c r="D37" s="14">
        <f>D36-D35</f>
        <v>0</v>
      </c>
      <c r="E37" s="15"/>
      <c r="F37" s="16"/>
      <c r="G37" s="16"/>
      <c r="H37" s="10"/>
      <c r="I37" s="11"/>
    </row>
    <row r="38" ht="27" customHeight="1" spans="1:9">
      <c r="A38" s="11"/>
      <c r="B38" s="12"/>
      <c r="C38" s="13" t="s">
        <v>730</v>
      </c>
      <c r="D38" s="14">
        <f>IF(D35=0,0,D36/D35-1)*100</f>
        <v>0</v>
      </c>
      <c r="E38" s="15"/>
      <c r="F38" s="16"/>
      <c r="G38" s="16"/>
      <c r="H38" s="10"/>
      <c r="I38" s="11"/>
    </row>
    <row r="39" ht="27" customHeight="1" spans="1:9">
      <c r="A39" s="11" t="s">
        <v>1122</v>
      </c>
      <c r="B39" s="12" t="s">
        <v>967</v>
      </c>
      <c r="C39" s="13" t="s">
        <v>644</v>
      </c>
      <c r="D39" s="50">
        <v>0</v>
      </c>
      <c r="E39" s="15"/>
      <c r="F39" s="16"/>
      <c r="G39" s="16"/>
      <c r="H39" s="10"/>
      <c r="I39" s="11"/>
    </row>
    <row r="40" ht="27" customHeight="1" spans="1:9">
      <c r="A40" s="11"/>
      <c r="B40" s="12"/>
      <c r="C40" s="13" t="s">
        <v>80</v>
      </c>
      <c r="D40" s="50">
        <v>0</v>
      </c>
      <c r="E40" s="15"/>
      <c r="F40" s="16"/>
      <c r="G40" s="16"/>
      <c r="H40" s="10"/>
      <c r="I40" s="11"/>
    </row>
    <row r="41" ht="27" customHeight="1" spans="1:9">
      <c r="A41" s="11"/>
      <c r="B41" s="12"/>
      <c r="C41" s="13" t="s">
        <v>729</v>
      </c>
      <c r="D41" s="14">
        <f>D40-D39</f>
        <v>0</v>
      </c>
      <c r="E41" s="15"/>
      <c r="F41" s="16"/>
      <c r="G41" s="16"/>
      <c r="H41" s="10"/>
      <c r="I41" s="11"/>
    </row>
    <row r="42" ht="27" customHeight="1" spans="1:9">
      <c r="A42" s="11"/>
      <c r="B42" s="12"/>
      <c r="C42" s="13" t="s">
        <v>730</v>
      </c>
      <c r="D42" s="14">
        <f>IF(D39=0,0,D40/D39-1)*100</f>
        <v>0</v>
      </c>
      <c r="E42" s="15"/>
      <c r="F42" s="16"/>
      <c r="G42" s="16"/>
      <c r="H42" s="10"/>
      <c r="I42" s="11"/>
    </row>
    <row r="43" ht="27" customHeight="1" spans="1:9">
      <c r="A43" s="11" t="s">
        <v>1123</v>
      </c>
      <c r="B43" s="12" t="s">
        <v>1124</v>
      </c>
      <c r="C43" s="13" t="s">
        <v>644</v>
      </c>
      <c r="D43" s="14">
        <v>0</v>
      </c>
      <c r="E43" s="15" t="s">
        <v>639</v>
      </c>
      <c r="F43" s="20">
        <v>0</v>
      </c>
      <c r="G43" s="20">
        <v>0</v>
      </c>
      <c r="H43" s="19" t="s">
        <v>640</v>
      </c>
      <c r="I43" s="26"/>
    </row>
    <row r="44" ht="27" customHeight="1" spans="1:9">
      <c r="A44" s="11"/>
      <c r="B44" s="12"/>
      <c r="C44" s="13" t="s">
        <v>80</v>
      </c>
      <c r="D44" s="14">
        <v>0</v>
      </c>
      <c r="E44" s="15" t="s">
        <v>639</v>
      </c>
      <c r="F44" s="20">
        <v>0</v>
      </c>
      <c r="G44" s="20">
        <v>0</v>
      </c>
      <c r="H44" s="19" t="s">
        <v>640</v>
      </c>
      <c r="I44" s="26"/>
    </row>
    <row r="45" ht="27" customHeight="1" spans="1:9">
      <c r="A45" s="11"/>
      <c r="B45" s="12"/>
      <c r="C45" s="13" t="s">
        <v>729</v>
      </c>
      <c r="D45" s="14">
        <f>D44-D43</f>
        <v>0</v>
      </c>
      <c r="E45" s="15"/>
      <c r="F45" s="16"/>
      <c r="G45" s="16"/>
      <c r="H45" s="10"/>
      <c r="I45" s="11"/>
    </row>
    <row r="46" ht="27" customHeight="1" spans="1:9">
      <c r="A46" s="11"/>
      <c r="B46" s="12"/>
      <c r="C46" s="13" t="s">
        <v>730</v>
      </c>
      <c r="D46" s="14">
        <f>IF(D43=0,0,D44/D43-1)*100</f>
        <v>0</v>
      </c>
      <c r="E46" s="15"/>
      <c r="F46" s="16"/>
      <c r="G46" s="16"/>
      <c r="H46" s="10"/>
      <c r="I46" s="11"/>
    </row>
    <row r="47" ht="27" customHeight="1" spans="1:9">
      <c r="A47" s="11" t="s">
        <v>1125</v>
      </c>
      <c r="B47" s="12" t="s">
        <v>902</v>
      </c>
      <c r="C47" s="11" t="s">
        <v>763</v>
      </c>
      <c r="D47" s="14">
        <v>0</v>
      </c>
      <c r="E47" s="15"/>
      <c r="F47" s="20"/>
      <c r="G47" s="20"/>
      <c r="H47" s="26"/>
      <c r="I47" s="26"/>
    </row>
    <row r="48" ht="27" customHeight="1" spans="1:9">
      <c r="A48" s="11"/>
      <c r="B48" s="12"/>
      <c r="C48" s="11" t="s">
        <v>764</v>
      </c>
      <c r="D48" s="14">
        <v>0</v>
      </c>
      <c r="E48" s="15"/>
      <c r="F48" s="20"/>
      <c r="G48" s="20"/>
      <c r="H48" s="26"/>
      <c r="I48" s="26"/>
    </row>
    <row r="49" ht="27" customHeight="1" spans="1:9">
      <c r="A49" s="11"/>
      <c r="B49" s="12"/>
      <c r="C49" s="11" t="s">
        <v>638</v>
      </c>
      <c r="D49" s="14">
        <f>D48-D47</f>
        <v>0</v>
      </c>
      <c r="E49" s="15" t="s">
        <v>639</v>
      </c>
      <c r="F49" s="20">
        <v>0</v>
      </c>
      <c r="G49" s="20">
        <v>0</v>
      </c>
      <c r="H49" s="19" t="s">
        <v>640</v>
      </c>
      <c r="I49" s="26"/>
    </row>
    <row r="50" ht="27" customHeight="1" spans="1:9">
      <c r="A50" s="11"/>
      <c r="B50" s="12"/>
      <c r="C50" s="11" t="s">
        <v>765</v>
      </c>
      <c r="D50" s="50">
        <v>0</v>
      </c>
      <c r="E50" s="15"/>
      <c r="F50" s="16"/>
      <c r="G50" s="16"/>
      <c r="H50" s="10"/>
      <c r="I50" s="11"/>
    </row>
    <row r="51" ht="27" customHeight="1" spans="1:9">
      <c r="A51" s="11"/>
      <c r="B51" s="12"/>
      <c r="C51" s="11" t="s">
        <v>766</v>
      </c>
      <c r="D51" s="14">
        <v>0</v>
      </c>
      <c r="E51" s="15"/>
      <c r="F51" s="20"/>
      <c r="G51" s="20"/>
      <c r="H51" s="26"/>
      <c r="I51" s="26"/>
    </row>
    <row r="52" ht="27" customHeight="1" spans="1:9">
      <c r="A52" s="11"/>
      <c r="B52" s="12"/>
      <c r="C52" s="11" t="s">
        <v>638</v>
      </c>
      <c r="D52" s="14">
        <f>D51-D50</f>
        <v>0</v>
      </c>
      <c r="E52" s="15" t="s">
        <v>639</v>
      </c>
      <c r="F52" s="20">
        <v>0</v>
      </c>
      <c r="G52" s="20">
        <v>0</v>
      </c>
      <c r="H52" s="19" t="s">
        <v>640</v>
      </c>
      <c r="I52" s="26"/>
    </row>
    <row r="53" ht="27" customHeight="1" spans="1:9">
      <c r="A53" s="11" t="s">
        <v>903</v>
      </c>
      <c r="B53" s="12" t="s">
        <v>732</v>
      </c>
      <c r="C53" s="13" t="s">
        <v>644</v>
      </c>
      <c r="D53" s="14">
        <v>0</v>
      </c>
      <c r="E53" s="15"/>
      <c r="F53" s="16"/>
      <c r="G53" s="16"/>
      <c r="H53" s="17"/>
      <c r="I53" s="11"/>
    </row>
    <row r="54" ht="27" customHeight="1" spans="1:9">
      <c r="A54" s="11"/>
      <c r="B54" s="12"/>
      <c r="C54" s="13" t="s">
        <v>80</v>
      </c>
      <c r="D54" s="14">
        <v>0</v>
      </c>
      <c r="E54" s="15"/>
      <c r="F54" s="16"/>
      <c r="G54" s="16"/>
      <c r="H54" s="17"/>
      <c r="I54" s="11"/>
    </row>
    <row r="55" ht="27" customHeight="1" spans="1:9">
      <c r="A55" s="11"/>
      <c r="B55" s="12"/>
      <c r="C55" s="13" t="s">
        <v>729</v>
      </c>
      <c r="D55" s="14">
        <f>D54-D53</f>
        <v>0</v>
      </c>
      <c r="E55" s="15"/>
      <c r="F55" s="16"/>
      <c r="G55" s="16"/>
      <c r="H55" s="17"/>
      <c r="I55" s="11"/>
    </row>
    <row r="56" ht="27" customHeight="1" spans="1:9">
      <c r="A56" s="11"/>
      <c r="B56" s="12"/>
      <c r="C56" s="13" t="s">
        <v>730</v>
      </c>
      <c r="D56" s="14">
        <f>IF(D53=0,0,D54/D53-1)*100</f>
        <v>0</v>
      </c>
      <c r="E56" s="15"/>
      <c r="F56" s="16"/>
      <c r="G56" s="16"/>
      <c r="H56" s="17"/>
      <c r="I56" s="11"/>
    </row>
    <row r="57" ht="27" customHeight="1" spans="1:9">
      <c r="A57" s="11" t="s">
        <v>989</v>
      </c>
      <c r="B57" s="11" t="s">
        <v>772</v>
      </c>
      <c r="C57" s="13" t="s">
        <v>644</v>
      </c>
      <c r="D57" s="14">
        <v>0</v>
      </c>
      <c r="E57" s="15" t="s">
        <v>639</v>
      </c>
      <c r="F57" s="18">
        <v>0.0035</v>
      </c>
      <c r="G57" s="18">
        <v>0.04</v>
      </c>
      <c r="H57" s="19" t="s">
        <v>640</v>
      </c>
      <c r="I57" s="26"/>
    </row>
    <row r="58" ht="27" customHeight="1" spans="1:9">
      <c r="A58" s="11"/>
      <c r="B58" s="11"/>
      <c r="C58" s="13" t="s">
        <v>80</v>
      </c>
      <c r="D58" s="14">
        <v>0</v>
      </c>
      <c r="E58" s="15" t="s">
        <v>639</v>
      </c>
      <c r="F58" s="18">
        <v>0.0035</v>
      </c>
      <c r="G58" s="18">
        <v>0.04</v>
      </c>
      <c r="H58" s="19" t="s">
        <v>640</v>
      </c>
      <c r="I58" s="26"/>
    </row>
    <row r="59" ht="27" customHeight="1" spans="1:9">
      <c r="A59" s="11"/>
      <c r="B59" s="11"/>
      <c r="C59" s="13" t="s">
        <v>729</v>
      </c>
      <c r="D59" s="14">
        <f>D58-D57</f>
        <v>0</v>
      </c>
      <c r="E59" s="15"/>
      <c r="F59" s="16"/>
      <c r="G59" s="16"/>
      <c r="H59" s="17"/>
      <c r="I59" s="11"/>
    </row>
    <row r="60" ht="27" customHeight="1" spans="1:9">
      <c r="A60" s="11" t="s">
        <v>773</v>
      </c>
      <c r="B60" s="11" t="s">
        <v>774</v>
      </c>
      <c r="C60" s="13" t="s">
        <v>644</v>
      </c>
      <c r="D60" s="14">
        <v>0</v>
      </c>
      <c r="E60" s="15" t="s">
        <v>639</v>
      </c>
      <c r="F60" s="20">
        <v>0</v>
      </c>
      <c r="G60" s="20">
        <v>0</v>
      </c>
      <c r="H60" s="19" t="s">
        <v>640</v>
      </c>
      <c r="I60" s="26"/>
    </row>
    <row r="61" ht="27" customHeight="1" spans="1:9">
      <c r="A61" s="11"/>
      <c r="B61" s="11"/>
      <c r="C61" s="13" t="s">
        <v>80</v>
      </c>
      <c r="D61" s="14">
        <v>0</v>
      </c>
      <c r="E61" s="15" t="s">
        <v>639</v>
      </c>
      <c r="F61" s="20">
        <v>0</v>
      </c>
      <c r="G61" s="20">
        <v>0</v>
      </c>
      <c r="H61" s="19" t="s">
        <v>640</v>
      </c>
      <c r="I61" s="26"/>
    </row>
    <row r="62" ht="27" customHeight="1" spans="1:9">
      <c r="A62" s="11"/>
      <c r="B62" s="11"/>
      <c r="C62" s="13" t="s">
        <v>729</v>
      </c>
      <c r="D62" s="14">
        <f>D61-D60</f>
        <v>0</v>
      </c>
      <c r="E62" s="15"/>
      <c r="F62" s="16"/>
      <c r="G62" s="16"/>
      <c r="H62" s="10"/>
      <c r="I62" s="11"/>
    </row>
    <row r="63" ht="27" customHeight="1" spans="1:9">
      <c r="A63" s="11"/>
      <c r="B63" s="11"/>
      <c r="C63" s="13" t="s">
        <v>730</v>
      </c>
      <c r="D63" s="14">
        <f>IF(D60=0,0,D61/D60-1)*100</f>
        <v>0</v>
      </c>
      <c r="E63" s="15"/>
      <c r="F63" s="23"/>
      <c r="G63" s="23"/>
      <c r="H63" s="10"/>
      <c r="I63" s="11"/>
    </row>
    <row r="64" ht="24" customHeight="1" spans="1:9">
      <c r="A64" s="8" t="s">
        <v>908</v>
      </c>
      <c r="B64" s="8"/>
      <c r="C64" s="9"/>
      <c r="D64" s="9"/>
      <c r="E64" s="9"/>
      <c r="F64" s="9"/>
      <c r="G64" s="9"/>
      <c r="H64" s="10"/>
      <c r="I64" s="9"/>
    </row>
    <row r="65" ht="27" customHeight="1" spans="1:9">
      <c r="A65" s="11" t="s">
        <v>996</v>
      </c>
      <c r="B65" s="12" t="s">
        <v>728</v>
      </c>
      <c r="C65" s="13" t="s">
        <v>644</v>
      </c>
      <c r="D65" s="14">
        <v>0</v>
      </c>
      <c r="E65" s="15"/>
      <c r="F65" s="16"/>
      <c r="G65" s="16"/>
      <c r="H65" s="17"/>
      <c r="I65" s="11"/>
    </row>
    <row r="66" ht="27" customHeight="1" spans="1:9">
      <c r="A66" s="11"/>
      <c r="B66" s="12"/>
      <c r="C66" s="13" t="s">
        <v>80</v>
      </c>
      <c r="D66" s="14">
        <v>0</v>
      </c>
      <c r="E66" s="15"/>
      <c r="F66" s="16"/>
      <c r="G66" s="16"/>
      <c r="H66" s="17"/>
      <c r="I66" s="11"/>
    </row>
    <row r="67" ht="27" customHeight="1" spans="1:9">
      <c r="A67" s="11"/>
      <c r="B67" s="12"/>
      <c r="C67" s="13" t="s">
        <v>729</v>
      </c>
      <c r="D67" s="14">
        <f>D66-D65</f>
        <v>0</v>
      </c>
      <c r="E67" s="15"/>
      <c r="F67" s="16"/>
      <c r="G67" s="16"/>
      <c r="H67" s="17"/>
      <c r="I67" s="11"/>
    </row>
    <row r="68" ht="27" customHeight="1" spans="1:9">
      <c r="A68" s="11"/>
      <c r="B68" s="12"/>
      <c r="C68" s="13" t="s">
        <v>730</v>
      </c>
      <c r="D68" s="14">
        <f>IF(D65=0,0,D66/D65-1)*100</f>
        <v>0</v>
      </c>
      <c r="E68" s="15" t="s">
        <v>639</v>
      </c>
      <c r="F68" s="18">
        <v>0</v>
      </c>
      <c r="G68" s="18">
        <v>0.2</v>
      </c>
      <c r="H68" s="19" t="s">
        <v>640</v>
      </c>
      <c r="I68" s="26"/>
    </row>
    <row r="69" ht="27" customHeight="1" spans="1:9">
      <c r="A69" s="11" t="s">
        <v>1058</v>
      </c>
      <c r="B69" s="12" t="s">
        <v>732</v>
      </c>
      <c r="C69" s="13" t="s">
        <v>644</v>
      </c>
      <c r="D69" s="14">
        <v>0</v>
      </c>
      <c r="E69" s="15"/>
      <c r="F69" s="16"/>
      <c r="G69" s="16"/>
      <c r="H69" s="17"/>
      <c r="I69" s="11"/>
    </row>
    <row r="70" ht="27" customHeight="1" spans="1:9">
      <c r="A70" s="11"/>
      <c r="B70" s="12"/>
      <c r="C70" s="13" t="s">
        <v>80</v>
      </c>
      <c r="D70" s="14">
        <v>0</v>
      </c>
      <c r="E70" s="15"/>
      <c r="F70" s="16"/>
      <c r="G70" s="16"/>
      <c r="H70" s="17"/>
      <c r="I70" s="11"/>
    </row>
    <row r="71" ht="27" customHeight="1" spans="1:9">
      <c r="A71" s="11"/>
      <c r="B71" s="12"/>
      <c r="C71" s="13" t="s">
        <v>729</v>
      </c>
      <c r="D71" s="14">
        <f>D70-D69</f>
        <v>0</v>
      </c>
      <c r="E71" s="15"/>
      <c r="F71" s="16"/>
      <c r="G71" s="16"/>
      <c r="H71" s="17"/>
      <c r="I71" s="11"/>
    </row>
    <row r="72" ht="27" customHeight="1" spans="1:9">
      <c r="A72" s="11"/>
      <c r="B72" s="12"/>
      <c r="C72" s="13" t="s">
        <v>730</v>
      </c>
      <c r="D72" s="14">
        <f>IF(D69=0,0,D70/D69-1)*100</f>
        <v>0</v>
      </c>
      <c r="E72" s="15" t="s">
        <v>639</v>
      </c>
      <c r="F72" s="18">
        <v>0</v>
      </c>
      <c r="G72" s="18">
        <v>0.2</v>
      </c>
      <c r="H72" s="19" t="s">
        <v>640</v>
      </c>
      <c r="I72" s="26"/>
    </row>
    <row r="73" ht="27" customHeight="1" spans="1:9">
      <c r="A73" s="11" t="s">
        <v>1059</v>
      </c>
      <c r="B73" s="11" t="s">
        <v>1060</v>
      </c>
      <c r="C73" s="13" t="s">
        <v>644</v>
      </c>
      <c r="D73" s="14">
        <v>0</v>
      </c>
      <c r="E73" s="15"/>
      <c r="F73" s="16"/>
      <c r="G73" s="16"/>
      <c r="H73" s="17"/>
      <c r="I73" s="11"/>
    </row>
    <row r="74" ht="27" customHeight="1" spans="1:9">
      <c r="A74" s="11"/>
      <c r="B74" s="11"/>
      <c r="C74" s="13" t="s">
        <v>80</v>
      </c>
      <c r="D74" s="14">
        <v>0</v>
      </c>
      <c r="E74" s="15"/>
      <c r="F74" s="16"/>
      <c r="G74" s="16"/>
      <c r="H74" s="17"/>
      <c r="I74" s="11"/>
    </row>
    <row r="75" ht="27" customHeight="1" spans="1:9">
      <c r="A75" s="11"/>
      <c r="B75" s="11"/>
      <c r="C75" s="13" t="s">
        <v>729</v>
      </c>
      <c r="D75" s="14">
        <f>D74-D73</f>
        <v>0</v>
      </c>
      <c r="E75" s="15"/>
      <c r="F75" s="16"/>
      <c r="G75" s="16"/>
      <c r="H75" s="17"/>
      <c r="I75" s="11"/>
    </row>
    <row r="76" ht="27" customHeight="1" spans="1:9">
      <c r="A76" s="11"/>
      <c r="B76" s="11"/>
      <c r="C76" s="13" t="s">
        <v>730</v>
      </c>
      <c r="D76" s="14">
        <f>IF(D73=0,0,D74/D73-1)*100</f>
        <v>0</v>
      </c>
      <c r="E76" s="15" t="s">
        <v>639</v>
      </c>
      <c r="F76" s="18">
        <v>0</v>
      </c>
      <c r="G76" s="18">
        <v>0.15</v>
      </c>
      <c r="H76" s="19" t="s">
        <v>640</v>
      </c>
      <c r="I76" s="26"/>
    </row>
    <row r="77" ht="27" customHeight="1" spans="1:9">
      <c r="A77" s="11" t="s">
        <v>1061</v>
      </c>
      <c r="B77" s="12"/>
      <c r="C77" s="13" t="s">
        <v>644</v>
      </c>
      <c r="D77" s="14">
        <v>0</v>
      </c>
      <c r="E77" s="15"/>
      <c r="F77" s="16"/>
      <c r="G77" s="16"/>
      <c r="H77" s="17"/>
      <c r="I77" s="11"/>
    </row>
    <row r="78" ht="27" customHeight="1" spans="1:9">
      <c r="A78" s="11"/>
      <c r="B78" s="12"/>
      <c r="C78" s="13" t="s">
        <v>80</v>
      </c>
      <c r="D78" s="14">
        <v>0</v>
      </c>
      <c r="E78" s="15"/>
      <c r="F78" s="16"/>
      <c r="G78" s="16"/>
      <c r="H78" s="17"/>
      <c r="I78" s="11"/>
    </row>
    <row r="79" ht="27" customHeight="1" spans="1:9">
      <c r="A79" s="11"/>
      <c r="B79" s="12"/>
      <c r="C79" s="13" t="s">
        <v>729</v>
      </c>
      <c r="D79" s="14">
        <f>D78-D77</f>
        <v>0</v>
      </c>
      <c r="E79" s="15"/>
      <c r="F79" s="16"/>
      <c r="G79" s="16"/>
      <c r="H79" s="17"/>
      <c r="I79" s="11"/>
    </row>
    <row r="80" ht="27" customHeight="1" spans="1:9">
      <c r="A80" s="11"/>
      <c r="B80" s="12"/>
      <c r="C80" s="13" t="s">
        <v>730</v>
      </c>
      <c r="D80" s="14">
        <f>IF(D77=0,0,D78/D77-1)*100</f>
        <v>0</v>
      </c>
      <c r="E80" s="15" t="s">
        <v>639</v>
      </c>
      <c r="F80" s="18">
        <v>0</v>
      </c>
      <c r="G80" s="18">
        <v>0.15</v>
      </c>
      <c r="H80" s="19" t="s">
        <v>640</v>
      </c>
      <c r="I80" s="26"/>
    </row>
    <row r="81" ht="27" customHeight="1" spans="1:9">
      <c r="A81" s="11" t="s">
        <v>1062</v>
      </c>
      <c r="B81" s="11" t="s">
        <v>1063</v>
      </c>
      <c r="C81" s="13" t="s">
        <v>644</v>
      </c>
      <c r="D81" s="14">
        <f>IF(D139=0,0,D77/D139)</f>
        <v>0</v>
      </c>
      <c r="E81" s="15" t="s">
        <v>639</v>
      </c>
      <c r="F81" s="20">
        <v>2000</v>
      </c>
      <c r="G81" s="20">
        <v>20000</v>
      </c>
      <c r="H81" s="19" t="s">
        <v>640</v>
      </c>
      <c r="I81" s="26"/>
    </row>
    <row r="82" ht="27" customHeight="1" spans="1:9">
      <c r="A82" s="11"/>
      <c r="B82" s="11"/>
      <c r="C82" s="13" t="s">
        <v>80</v>
      </c>
      <c r="D82" s="14">
        <f>IF(D140=0,0,D78/D140)</f>
        <v>0</v>
      </c>
      <c r="E82" s="15" t="s">
        <v>639</v>
      </c>
      <c r="F82" s="20">
        <v>2000</v>
      </c>
      <c r="G82" s="20">
        <v>20000</v>
      </c>
      <c r="H82" s="19" t="s">
        <v>640</v>
      </c>
      <c r="I82" s="26"/>
    </row>
    <row r="83" ht="27" customHeight="1" spans="1:9">
      <c r="A83" s="11"/>
      <c r="B83" s="11"/>
      <c r="C83" s="13" t="s">
        <v>729</v>
      </c>
      <c r="D83" s="14">
        <f>D82-D81</f>
        <v>0</v>
      </c>
      <c r="E83" s="15"/>
      <c r="F83" s="16"/>
      <c r="G83" s="16"/>
      <c r="H83" s="17"/>
      <c r="I83" s="11"/>
    </row>
    <row r="84" ht="27" customHeight="1" spans="1:9">
      <c r="A84" s="11"/>
      <c r="B84" s="11"/>
      <c r="C84" s="13" t="s">
        <v>730</v>
      </c>
      <c r="D84" s="14">
        <f>IF(D81=0,0,D82/D81-1)*100</f>
        <v>0</v>
      </c>
      <c r="E84" s="15" t="s">
        <v>639</v>
      </c>
      <c r="F84" s="18">
        <v>0</v>
      </c>
      <c r="G84" s="18">
        <v>0.15</v>
      </c>
      <c r="H84" s="19" t="s">
        <v>640</v>
      </c>
      <c r="I84" s="26"/>
    </row>
    <row r="85" ht="27" customHeight="1" spans="1:9">
      <c r="A85" s="11" t="s">
        <v>1064</v>
      </c>
      <c r="B85" s="12"/>
      <c r="C85" s="13" t="s">
        <v>644</v>
      </c>
      <c r="D85" s="14">
        <v>0</v>
      </c>
      <c r="E85" s="15"/>
      <c r="F85" s="16"/>
      <c r="G85" s="16"/>
      <c r="H85" s="17"/>
      <c r="I85" s="11"/>
    </row>
    <row r="86" ht="27" customHeight="1" spans="1:9">
      <c r="A86" s="11"/>
      <c r="B86" s="12"/>
      <c r="C86" s="13" t="s">
        <v>80</v>
      </c>
      <c r="D86" s="14">
        <v>0</v>
      </c>
      <c r="E86" s="15"/>
      <c r="F86" s="16"/>
      <c r="G86" s="16"/>
      <c r="H86" s="17"/>
      <c r="I86" s="11"/>
    </row>
    <row r="87" ht="27" customHeight="1" spans="1:9">
      <c r="A87" s="11"/>
      <c r="B87" s="12"/>
      <c r="C87" s="13" t="s">
        <v>729</v>
      </c>
      <c r="D87" s="14">
        <f>D86-D85</f>
        <v>0</v>
      </c>
      <c r="E87" s="15"/>
      <c r="F87" s="18"/>
      <c r="G87" s="18"/>
      <c r="H87" s="19"/>
      <c r="I87" s="26"/>
    </row>
    <row r="88" ht="27" customHeight="1" spans="1:9">
      <c r="A88" s="11"/>
      <c r="B88" s="12"/>
      <c r="C88" s="13" t="s">
        <v>730</v>
      </c>
      <c r="D88" s="14">
        <f>IF(D85=0,0,D86/D85-1)*100</f>
        <v>0</v>
      </c>
      <c r="E88" s="15" t="s">
        <v>639</v>
      </c>
      <c r="F88" s="18">
        <v>0</v>
      </c>
      <c r="G88" s="18">
        <v>0.15</v>
      </c>
      <c r="H88" s="19" t="s">
        <v>640</v>
      </c>
      <c r="I88" s="26"/>
    </row>
    <row r="89" ht="27" customHeight="1" spans="1:9">
      <c r="A89" s="11" t="s">
        <v>1065</v>
      </c>
      <c r="B89" s="11" t="s">
        <v>1066</v>
      </c>
      <c r="C89" s="13" t="s">
        <v>644</v>
      </c>
      <c r="D89" s="14">
        <f>IF(D143=0,0,D85/D143)</f>
        <v>0</v>
      </c>
      <c r="E89" s="15" t="s">
        <v>639</v>
      </c>
      <c r="F89" s="20">
        <v>20</v>
      </c>
      <c r="G89" s="20">
        <v>200</v>
      </c>
      <c r="H89" s="19" t="s">
        <v>640</v>
      </c>
      <c r="I89" s="26"/>
    </row>
    <row r="90" ht="27" customHeight="1" spans="1:9">
      <c r="A90" s="11"/>
      <c r="B90" s="11"/>
      <c r="C90" s="13" t="s">
        <v>80</v>
      </c>
      <c r="D90" s="14">
        <f>IF(D144=0,0,D86/D144)</f>
        <v>0</v>
      </c>
      <c r="E90" s="15" t="s">
        <v>639</v>
      </c>
      <c r="F90" s="20">
        <v>20</v>
      </c>
      <c r="G90" s="20">
        <v>200</v>
      </c>
      <c r="H90" s="19" t="s">
        <v>640</v>
      </c>
      <c r="I90" s="26"/>
    </row>
    <row r="91" ht="27" customHeight="1" spans="1:9">
      <c r="A91" s="11"/>
      <c r="B91" s="11"/>
      <c r="C91" s="13" t="s">
        <v>729</v>
      </c>
      <c r="D91" s="14">
        <f>D90-D89</f>
        <v>0</v>
      </c>
      <c r="E91" s="15"/>
      <c r="F91" s="16"/>
      <c r="G91" s="16"/>
      <c r="H91" s="17"/>
      <c r="I91" s="11"/>
    </row>
    <row r="92" ht="27" customHeight="1" spans="1:9">
      <c r="A92" s="11"/>
      <c r="B92" s="11"/>
      <c r="C92" s="13" t="s">
        <v>730</v>
      </c>
      <c r="D92" s="14">
        <f>IF(D89=0,0,D90/D89-1)*100</f>
        <v>0</v>
      </c>
      <c r="E92" s="15" t="s">
        <v>639</v>
      </c>
      <c r="F92" s="18">
        <v>0</v>
      </c>
      <c r="G92" s="18">
        <v>0.15</v>
      </c>
      <c r="H92" s="19" t="s">
        <v>640</v>
      </c>
      <c r="I92" s="26"/>
    </row>
    <row r="93" ht="27" customHeight="1" spans="1:9">
      <c r="A93" s="11" t="s">
        <v>1076</v>
      </c>
      <c r="B93" s="11"/>
      <c r="C93" s="13" t="s">
        <v>644</v>
      </c>
      <c r="D93" s="14">
        <v>0</v>
      </c>
      <c r="E93" s="15"/>
      <c r="F93" s="16"/>
      <c r="G93" s="16"/>
      <c r="H93" s="30"/>
      <c r="I93" s="11"/>
    </row>
    <row r="94" ht="27" customHeight="1" spans="1:9">
      <c r="A94" s="11"/>
      <c r="B94" s="11"/>
      <c r="C94" s="13" t="s">
        <v>80</v>
      </c>
      <c r="D94" s="14">
        <v>0</v>
      </c>
      <c r="E94" s="15"/>
      <c r="F94" s="16"/>
      <c r="G94" s="16"/>
      <c r="H94" s="30"/>
      <c r="I94" s="11"/>
    </row>
    <row r="95" ht="27" customHeight="1" spans="1:9">
      <c r="A95" s="11"/>
      <c r="B95" s="11"/>
      <c r="C95" s="13" t="s">
        <v>729</v>
      </c>
      <c r="D95" s="14">
        <f>D94-D93</f>
        <v>0</v>
      </c>
      <c r="E95" s="15"/>
      <c r="F95" s="16"/>
      <c r="G95" s="16"/>
      <c r="H95" s="17"/>
      <c r="I95" s="11"/>
    </row>
    <row r="96" ht="27" customHeight="1" spans="1:9">
      <c r="A96" s="11"/>
      <c r="B96" s="11"/>
      <c r="C96" s="13" t="s">
        <v>730</v>
      </c>
      <c r="D96" s="14">
        <f>IF(D93=0,0,D94/D93-1)*100</f>
        <v>0</v>
      </c>
      <c r="E96" s="15" t="s">
        <v>639</v>
      </c>
      <c r="F96" s="18">
        <v>0</v>
      </c>
      <c r="G96" s="18">
        <v>0.3</v>
      </c>
      <c r="H96" s="19" t="s">
        <v>640</v>
      </c>
      <c r="I96" s="26"/>
    </row>
    <row r="97" ht="27" customHeight="1" spans="1:9">
      <c r="A97" s="11" t="s">
        <v>1077</v>
      </c>
      <c r="B97" s="11" t="s">
        <v>1078</v>
      </c>
      <c r="C97" s="13" t="s">
        <v>644</v>
      </c>
      <c r="D97" s="14">
        <f>IF(D147=0,0,D93/D147)</f>
        <v>0</v>
      </c>
      <c r="E97" s="15" t="s">
        <v>639</v>
      </c>
      <c r="F97" s="20">
        <v>50</v>
      </c>
      <c r="G97" s="20">
        <v>120</v>
      </c>
      <c r="H97" s="19" t="s">
        <v>640</v>
      </c>
      <c r="I97" s="26"/>
    </row>
    <row r="98" ht="27" customHeight="1" spans="1:9">
      <c r="A98" s="11"/>
      <c r="B98" s="11"/>
      <c r="C98" s="13" t="s">
        <v>80</v>
      </c>
      <c r="D98" s="14">
        <f>IF(D148=0,0,D94/D148)</f>
        <v>0</v>
      </c>
      <c r="E98" s="15" t="s">
        <v>639</v>
      </c>
      <c r="F98" s="20">
        <v>50</v>
      </c>
      <c r="G98" s="20">
        <v>150</v>
      </c>
      <c r="H98" s="19" t="s">
        <v>640</v>
      </c>
      <c r="I98" s="26"/>
    </row>
    <row r="99" ht="27" customHeight="1" spans="1:9">
      <c r="A99" s="11"/>
      <c r="B99" s="11"/>
      <c r="C99" s="13" t="s">
        <v>729</v>
      </c>
      <c r="D99" s="14">
        <f>D98-D97</f>
        <v>0</v>
      </c>
      <c r="E99" s="15"/>
      <c r="F99" s="16"/>
      <c r="G99" s="16"/>
      <c r="H99" s="17"/>
      <c r="I99" s="11"/>
    </row>
    <row r="100" ht="27" customHeight="1" spans="1:9">
      <c r="A100" s="11"/>
      <c r="B100" s="11"/>
      <c r="C100" s="13" t="s">
        <v>730</v>
      </c>
      <c r="D100" s="14">
        <f>IF(D97=0,0,D98/D97-1)*100</f>
        <v>0</v>
      </c>
      <c r="E100" s="15" t="s">
        <v>639</v>
      </c>
      <c r="F100" s="18">
        <v>0</v>
      </c>
      <c r="G100" s="18">
        <v>0.3</v>
      </c>
      <c r="H100" s="19" t="s">
        <v>640</v>
      </c>
      <c r="I100" s="26"/>
    </row>
    <row r="101" ht="27" customHeight="1" spans="1:9">
      <c r="A101" s="11" t="s">
        <v>1005</v>
      </c>
      <c r="B101" s="11" t="s">
        <v>792</v>
      </c>
      <c r="C101" s="13" t="s">
        <v>644</v>
      </c>
      <c r="D101" s="14">
        <v>0</v>
      </c>
      <c r="E101" s="15" t="s">
        <v>639</v>
      </c>
      <c r="F101" s="20">
        <v>0</v>
      </c>
      <c r="G101" s="20">
        <v>0</v>
      </c>
      <c r="H101" s="19" t="s">
        <v>640</v>
      </c>
      <c r="I101" s="26"/>
    </row>
    <row r="102" ht="27" customHeight="1" spans="1:9">
      <c r="A102" s="11"/>
      <c r="B102" s="11"/>
      <c r="C102" s="13" t="s">
        <v>80</v>
      </c>
      <c r="D102" s="14">
        <v>0</v>
      </c>
      <c r="E102" s="15" t="s">
        <v>639</v>
      </c>
      <c r="F102" s="20">
        <v>0</v>
      </c>
      <c r="G102" s="20">
        <v>0</v>
      </c>
      <c r="H102" s="19" t="s">
        <v>640</v>
      </c>
      <c r="I102" s="26"/>
    </row>
    <row r="103" ht="27" customHeight="1" spans="1:9">
      <c r="A103" s="11"/>
      <c r="B103" s="11"/>
      <c r="C103" s="13" t="s">
        <v>729</v>
      </c>
      <c r="D103" s="14">
        <f>D102-D101</f>
        <v>0</v>
      </c>
      <c r="E103" s="15"/>
      <c r="F103" s="16"/>
      <c r="G103" s="16"/>
      <c r="H103" s="17"/>
      <c r="I103" s="11"/>
    </row>
    <row r="104" ht="27" customHeight="1" spans="1:9">
      <c r="A104" s="11"/>
      <c r="B104" s="11"/>
      <c r="C104" s="13" t="s">
        <v>730</v>
      </c>
      <c r="D104" s="14">
        <f>IF(D101=0,0,D102/D101-1)*100</f>
        <v>0</v>
      </c>
      <c r="E104" s="15"/>
      <c r="F104" s="16"/>
      <c r="G104" s="16"/>
      <c r="H104" s="17"/>
      <c r="I104" s="11"/>
    </row>
    <row r="105" ht="27" customHeight="1" spans="1:9">
      <c r="A105" s="11" t="s">
        <v>1079</v>
      </c>
      <c r="B105" s="12" t="s">
        <v>967</v>
      </c>
      <c r="C105" s="13" t="s">
        <v>644</v>
      </c>
      <c r="D105" s="50">
        <v>0</v>
      </c>
      <c r="E105" s="15"/>
      <c r="F105" s="16"/>
      <c r="G105" s="16"/>
      <c r="H105" s="30"/>
      <c r="I105" s="11"/>
    </row>
    <row r="106" ht="27" customHeight="1" spans="1:9">
      <c r="A106" s="11"/>
      <c r="B106" s="12"/>
      <c r="C106" s="13" t="s">
        <v>80</v>
      </c>
      <c r="D106" s="50">
        <v>0</v>
      </c>
      <c r="E106" s="15"/>
      <c r="F106" s="16"/>
      <c r="G106" s="16"/>
      <c r="H106" s="30"/>
      <c r="I106" s="11"/>
    </row>
    <row r="107" ht="27" customHeight="1" spans="1:9">
      <c r="A107" s="11"/>
      <c r="B107" s="12"/>
      <c r="C107" s="13" t="s">
        <v>729</v>
      </c>
      <c r="D107" s="14">
        <f>D106-D105</f>
        <v>0</v>
      </c>
      <c r="E107" s="15"/>
      <c r="F107" s="16"/>
      <c r="G107" s="16"/>
      <c r="H107" s="17"/>
      <c r="I107" s="11"/>
    </row>
    <row r="108" ht="27" customHeight="1" spans="1:9">
      <c r="A108" s="11"/>
      <c r="B108" s="12"/>
      <c r="C108" s="13" t="s">
        <v>730</v>
      </c>
      <c r="D108" s="14">
        <f>IF(D105=0,0,D106/D105-1)*100</f>
        <v>0</v>
      </c>
      <c r="E108" s="15"/>
      <c r="F108" s="16"/>
      <c r="G108" s="16"/>
      <c r="H108" s="17"/>
      <c r="I108" s="11"/>
    </row>
    <row r="109" ht="27" customHeight="1" spans="1:9">
      <c r="A109" s="11" t="s">
        <v>1080</v>
      </c>
      <c r="B109" s="11" t="s">
        <v>1081</v>
      </c>
      <c r="C109" s="13" t="s">
        <v>644</v>
      </c>
      <c r="D109" s="14">
        <f>IF(D153=0,0,D105/D153)</f>
        <v>0</v>
      </c>
      <c r="E109" s="15" t="s">
        <v>639</v>
      </c>
      <c r="F109" s="20">
        <v>44</v>
      </c>
      <c r="G109" s="20">
        <v>100</v>
      </c>
      <c r="H109" s="19" t="s">
        <v>640</v>
      </c>
      <c r="I109" s="26"/>
    </row>
    <row r="110" ht="27" customHeight="1" spans="1:9">
      <c r="A110" s="11"/>
      <c r="B110" s="11"/>
      <c r="C110" s="13" t="s">
        <v>80</v>
      </c>
      <c r="D110" s="14">
        <f>IF(D154=0,0,D106/D154)</f>
        <v>0</v>
      </c>
      <c r="E110" s="15" t="s">
        <v>639</v>
      </c>
      <c r="F110" s="20">
        <v>20</v>
      </c>
      <c r="G110" s="20">
        <v>62</v>
      </c>
      <c r="H110" s="19" t="s">
        <v>640</v>
      </c>
      <c r="I110" s="26"/>
    </row>
    <row r="111" ht="27" customHeight="1" spans="1:9">
      <c r="A111" s="11"/>
      <c r="B111" s="11"/>
      <c r="C111" s="13" t="s">
        <v>729</v>
      </c>
      <c r="D111" s="14">
        <f>D110-D109</f>
        <v>0</v>
      </c>
      <c r="E111" s="15"/>
      <c r="F111" s="16"/>
      <c r="G111" s="16"/>
      <c r="H111" s="17"/>
      <c r="I111" s="11"/>
    </row>
    <row r="112" ht="27" customHeight="1" spans="1:9">
      <c r="A112" s="11"/>
      <c r="B112" s="11"/>
      <c r="C112" s="13" t="s">
        <v>730</v>
      </c>
      <c r="D112" s="14">
        <f>IF(D109=0,0,D110/D109-1)*100</f>
        <v>0</v>
      </c>
      <c r="E112" s="15"/>
      <c r="F112" s="16"/>
      <c r="G112" s="16"/>
      <c r="H112" s="17"/>
      <c r="I112" s="11"/>
    </row>
    <row r="113" ht="27" customHeight="1" spans="1:9">
      <c r="A113" s="11" t="s">
        <v>1082</v>
      </c>
      <c r="B113" s="11" t="s">
        <v>1126</v>
      </c>
      <c r="C113" s="13" t="s">
        <v>644</v>
      </c>
      <c r="D113" s="14">
        <f>D101-D105</f>
        <v>0</v>
      </c>
      <c r="E113" s="15" t="s">
        <v>639</v>
      </c>
      <c r="F113" s="20">
        <v>0</v>
      </c>
      <c r="G113" s="20">
        <v>0</v>
      </c>
      <c r="H113" s="19" t="s">
        <v>640</v>
      </c>
      <c r="I113" s="26"/>
    </row>
    <row r="114" ht="27" customHeight="1" spans="1:9">
      <c r="A114" s="11"/>
      <c r="B114" s="11"/>
      <c r="C114" s="13" t="s">
        <v>80</v>
      </c>
      <c r="D114" s="14">
        <f>D102-D106</f>
        <v>0</v>
      </c>
      <c r="E114" s="15" t="s">
        <v>639</v>
      </c>
      <c r="F114" s="20">
        <v>0</v>
      </c>
      <c r="G114" s="20">
        <v>0</v>
      </c>
      <c r="H114" s="19" t="s">
        <v>640</v>
      </c>
      <c r="I114" s="26"/>
    </row>
    <row r="115" ht="27" customHeight="1" spans="1:9">
      <c r="A115" s="11"/>
      <c r="B115" s="11"/>
      <c r="C115" s="13" t="s">
        <v>729</v>
      </c>
      <c r="D115" s="14">
        <f>D114-D113</f>
        <v>0</v>
      </c>
      <c r="E115" s="15"/>
      <c r="F115" s="16"/>
      <c r="G115" s="16"/>
      <c r="H115" s="17"/>
      <c r="I115" s="11"/>
    </row>
    <row r="116" ht="27" customHeight="1" spans="1:9">
      <c r="A116" s="11"/>
      <c r="B116" s="11"/>
      <c r="C116" s="13" t="s">
        <v>730</v>
      </c>
      <c r="D116" s="14">
        <f>IF(D113=0,0,D114/D113-1)*100</f>
        <v>0</v>
      </c>
      <c r="E116" s="15"/>
      <c r="F116" s="16"/>
      <c r="G116" s="16"/>
      <c r="H116" s="17"/>
      <c r="I116" s="11"/>
    </row>
    <row r="117" ht="24" customHeight="1" spans="1:9">
      <c r="A117" s="8" t="s">
        <v>914</v>
      </c>
      <c r="B117" s="8"/>
      <c r="C117" s="9"/>
      <c r="D117" s="9"/>
      <c r="E117" s="9"/>
      <c r="F117" s="9"/>
      <c r="G117" s="9"/>
      <c r="H117" s="10"/>
      <c r="I117" s="9"/>
    </row>
    <row r="118" ht="27" customHeight="1" spans="1:9">
      <c r="A118" s="11" t="s">
        <v>795</v>
      </c>
      <c r="B118" s="12" t="s">
        <v>732</v>
      </c>
      <c r="C118" s="13" t="s">
        <v>644</v>
      </c>
      <c r="D118" s="14">
        <v>0</v>
      </c>
      <c r="E118" s="15" t="s">
        <v>639</v>
      </c>
      <c r="F118" s="20">
        <v>0</v>
      </c>
      <c r="G118" s="16" t="s">
        <v>661</v>
      </c>
      <c r="H118" s="19" t="s">
        <v>640</v>
      </c>
      <c r="I118" s="26"/>
    </row>
    <row r="119" ht="27" customHeight="1" spans="1:9">
      <c r="A119" s="11"/>
      <c r="B119" s="12"/>
      <c r="C119" s="13" t="s">
        <v>80</v>
      </c>
      <c r="D119" s="14">
        <v>0</v>
      </c>
      <c r="E119" s="15" t="s">
        <v>639</v>
      </c>
      <c r="F119" s="20">
        <v>0</v>
      </c>
      <c r="G119" s="16" t="s">
        <v>661</v>
      </c>
      <c r="H119" s="19" t="s">
        <v>640</v>
      </c>
      <c r="I119" s="26"/>
    </row>
    <row r="120" ht="27" customHeight="1" spans="1:9">
      <c r="A120" s="11"/>
      <c r="B120" s="12"/>
      <c r="C120" s="13" t="s">
        <v>729</v>
      </c>
      <c r="D120" s="14">
        <f>D119-D118</f>
        <v>0</v>
      </c>
      <c r="E120" s="15"/>
      <c r="F120" s="16"/>
      <c r="G120" s="16"/>
      <c r="H120" s="17"/>
      <c r="I120" s="11"/>
    </row>
    <row r="121" ht="27" customHeight="1" spans="1:9">
      <c r="A121" s="11"/>
      <c r="B121" s="12"/>
      <c r="C121" s="13" t="s">
        <v>730</v>
      </c>
      <c r="D121" s="14">
        <f>IF(D118=0,0,D119/D118-1)*100</f>
        <v>0</v>
      </c>
      <c r="E121" s="15"/>
      <c r="F121" s="16"/>
      <c r="G121" s="16"/>
      <c r="H121" s="17"/>
      <c r="I121" s="11"/>
    </row>
    <row r="122" ht="27" customHeight="1" spans="1:9">
      <c r="A122" s="11" t="s">
        <v>796</v>
      </c>
      <c r="B122" s="12" t="s">
        <v>732</v>
      </c>
      <c r="C122" s="13" t="s">
        <v>644</v>
      </c>
      <c r="D122" s="14">
        <v>0</v>
      </c>
      <c r="E122" s="15" t="s">
        <v>639</v>
      </c>
      <c r="F122" s="20">
        <v>0</v>
      </c>
      <c r="G122" s="16" t="s">
        <v>661</v>
      </c>
      <c r="H122" s="19" t="s">
        <v>640</v>
      </c>
      <c r="I122" s="26"/>
    </row>
    <row r="123" ht="27" customHeight="1" spans="1:9">
      <c r="A123" s="11"/>
      <c r="B123" s="12"/>
      <c r="C123" s="13" t="s">
        <v>80</v>
      </c>
      <c r="D123" s="14">
        <v>0</v>
      </c>
      <c r="E123" s="15" t="s">
        <v>639</v>
      </c>
      <c r="F123" s="20">
        <v>0</v>
      </c>
      <c r="G123" s="16" t="s">
        <v>661</v>
      </c>
      <c r="H123" s="19" t="s">
        <v>640</v>
      </c>
      <c r="I123" s="26"/>
    </row>
    <row r="124" ht="27" customHeight="1" spans="1:9">
      <c r="A124" s="11"/>
      <c r="B124" s="12"/>
      <c r="C124" s="13" t="s">
        <v>729</v>
      </c>
      <c r="D124" s="14">
        <f>D123-D122</f>
        <v>0</v>
      </c>
      <c r="E124" s="15"/>
      <c r="F124" s="16"/>
      <c r="G124" s="16"/>
      <c r="H124" s="17"/>
      <c r="I124" s="11"/>
    </row>
    <row r="125" ht="27" customHeight="1" spans="1:9">
      <c r="A125" s="11"/>
      <c r="B125" s="12"/>
      <c r="C125" s="13" t="s">
        <v>730</v>
      </c>
      <c r="D125" s="14">
        <f>IF(D122=0,0,D123/D122-1)*100</f>
        <v>0</v>
      </c>
      <c r="E125" s="15"/>
      <c r="F125" s="16"/>
      <c r="G125" s="16"/>
      <c r="H125" s="17"/>
      <c r="I125" s="11"/>
    </row>
    <row r="126" ht="27" customHeight="1" spans="1:9">
      <c r="A126" s="11" t="s">
        <v>797</v>
      </c>
      <c r="B126" s="11" t="s">
        <v>798</v>
      </c>
      <c r="C126" s="13" t="s">
        <v>644</v>
      </c>
      <c r="D126" s="14">
        <v>0</v>
      </c>
      <c r="E126" s="15" t="s">
        <v>639</v>
      </c>
      <c r="F126" s="20">
        <v>0</v>
      </c>
      <c r="G126" s="16" t="s">
        <v>661</v>
      </c>
      <c r="H126" s="19" t="s">
        <v>640</v>
      </c>
      <c r="I126" s="26"/>
    </row>
    <row r="127" ht="27" customHeight="1" spans="1:9">
      <c r="A127" s="11"/>
      <c r="B127" s="11"/>
      <c r="C127" s="13" t="s">
        <v>80</v>
      </c>
      <c r="D127" s="14">
        <v>0</v>
      </c>
      <c r="E127" s="15" t="s">
        <v>639</v>
      </c>
      <c r="F127" s="20">
        <v>0</v>
      </c>
      <c r="G127" s="16" t="s">
        <v>661</v>
      </c>
      <c r="H127" s="19" t="s">
        <v>640</v>
      </c>
      <c r="I127" s="26"/>
    </row>
    <row r="128" ht="27" customHeight="1" spans="1:9">
      <c r="A128" s="11"/>
      <c r="B128" s="11"/>
      <c r="C128" s="13" t="s">
        <v>729</v>
      </c>
      <c r="D128" s="14">
        <f>D127-D126</f>
        <v>0</v>
      </c>
      <c r="E128" s="15"/>
      <c r="F128" s="16"/>
      <c r="G128" s="16"/>
      <c r="H128" s="17"/>
      <c r="I128" s="11"/>
    </row>
    <row r="129" ht="27" customHeight="1" spans="1:9">
      <c r="A129" s="11"/>
      <c r="B129" s="11"/>
      <c r="C129" s="13" t="s">
        <v>730</v>
      </c>
      <c r="D129" s="14">
        <f>IF(D126=0,0,D127/D126-1)*100</f>
        <v>0</v>
      </c>
      <c r="E129" s="15"/>
      <c r="F129" s="16"/>
      <c r="G129" s="16"/>
      <c r="H129" s="17"/>
      <c r="I129" s="11"/>
    </row>
    <row r="130" ht="27" customHeight="1" spans="1:9">
      <c r="A130" s="8" t="s">
        <v>918</v>
      </c>
      <c r="B130" s="8"/>
      <c r="C130" s="9"/>
      <c r="D130" s="31"/>
      <c r="E130" s="31"/>
      <c r="F130" s="31"/>
      <c r="G130" s="31"/>
      <c r="H130" s="10"/>
      <c r="I130" s="31"/>
    </row>
    <row r="131" ht="27" customHeight="1" spans="1:9">
      <c r="A131" s="11" t="s">
        <v>1127</v>
      </c>
      <c r="B131" s="12" t="s">
        <v>732</v>
      </c>
      <c r="C131" s="13" t="s">
        <v>644</v>
      </c>
      <c r="D131" s="14">
        <v>0</v>
      </c>
      <c r="E131" s="15"/>
      <c r="F131" s="16"/>
      <c r="G131" s="16"/>
      <c r="H131" s="17"/>
      <c r="I131" s="11"/>
    </row>
    <row r="132" ht="27" customHeight="1" spans="1:9">
      <c r="A132" s="11"/>
      <c r="B132" s="12"/>
      <c r="C132" s="13" t="s">
        <v>80</v>
      </c>
      <c r="D132" s="14">
        <v>0</v>
      </c>
      <c r="E132" s="15"/>
      <c r="F132" s="16"/>
      <c r="G132" s="16"/>
      <c r="H132" s="17"/>
      <c r="I132" s="11"/>
    </row>
    <row r="133" ht="27" customHeight="1" spans="1:9">
      <c r="A133" s="11"/>
      <c r="B133" s="12"/>
      <c r="C133" s="13" t="s">
        <v>729</v>
      </c>
      <c r="D133" s="14">
        <f>D132-D131</f>
        <v>0</v>
      </c>
      <c r="E133" s="15"/>
      <c r="F133" s="16"/>
      <c r="G133" s="16"/>
      <c r="H133" s="17"/>
      <c r="I133" s="11"/>
    </row>
    <row r="134" ht="27" customHeight="1" spans="1:9">
      <c r="A134" s="11"/>
      <c r="B134" s="12"/>
      <c r="C134" s="13" t="s">
        <v>730</v>
      </c>
      <c r="D134" s="14">
        <f>IF(D131=0,0,D132/D131-1)*100</f>
        <v>0</v>
      </c>
      <c r="E134" s="15" t="s">
        <v>639</v>
      </c>
      <c r="F134" s="18">
        <v>0</v>
      </c>
      <c r="G134" s="18">
        <v>0.1</v>
      </c>
      <c r="H134" s="19" t="s">
        <v>640</v>
      </c>
      <c r="I134" s="26"/>
    </row>
    <row r="135" ht="27" customHeight="1" spans="1:9">
      <c r="A135" s="11" t="s">
        <v>1128</v>
      </c>
      <c r="B135" s="12" t="s">
        <v>967</v>
      </c>
      <c r="C135" s="13" t="s">
        <v>644</v>
      </c>
      <c r="D135" s="50">
        <v>0</v>
      </c>
      <c r="E135" s="15"/>
      <c r="F135" s="16"/>
      <c r="G135" s="16"/>
      <c r="H135" s="17"/>
      <c r="I135" s="11"/>
    </row>
    <row r="136" ht="27" customHeight="1" spans="1:9">
      <c r="A136" s="11"/>
      <c r="B136" s="12"/>
      <c r="C136" s="13" t="s">
        <v>80</v>
      </c>
      <c r="D136" s="50">
        <v>0</v>
      </c>
      <c r="E136" s="15"/>
      <c r="F136" s="16"/>
      <c r="G136" s="16"/>
      <c r="H136" s="17"/>
      <c r="I136" s="11"/>
    </row>
    <row r="137" ht="27" customHeight="1" spans="1:9">
      <c r="A137" s="11" t="s">
        <v>1129</v>
      </c>
      <c r="B137" s="12" t="s">
        <v>967</v>
      </c>
      <c r="C137" s="13" t="s">
        <v>644</v>
      </c>
      <c r="D137" s="50">
        <v>0</v>
      </c>
      <c r="E137" s="15"/>
      <c r="F137" s="16"/>
      <c r="G137" s="16"/>
      <c r="H137" s="17"/>
      <c r="I137" s="11"/>
    </row>
    <row r="138" ht="27" customHeight="1" spans="1:9">
      <c r="A138" s="11"/>
      <c r="B138" s="12"/>
      <c r="C138" s="13" t="s">
        <v>80</v>
      </c>
      <c r="D138" s="50">
        <v>0</v>
      </c>
      <c r="E138" s="15"/>
      <c r="F138" s="16"/>
      <c r="G138" s="16"/>
      <c r="H138" s="17"/>
      <c r="I138" s="11"/>
    </row>
    <row r="139" ht="27" customHeight="1" spans="1:9">
      <c r="A139" s="11" t="s">
        <v>1130</v>
      </c>
      <c r="B139" s="12" t="s">
        <v>967</v>
      </c>
      <c r="C139" s="13" t="s">
        <v>644</v>
      </c>
      <c r="D139" s="50">
        <v>0</v>
      </c>
      <c r="E139" s="15"/>
      <c r="F139" s="16"/>
      <c r="G139" s="16"/>
      <c r="H139" s="17"/>
      <c r="I139" s="11"/>
    </row>
    <row r="140" ht="27" customHeight="1" spans="1:9">
      <c r="A140" s="11"/>
      <c r="B140" s="12"/>
      <c r="C140" s="13" t="s">
        <v>80</v>
      </c>
      <c r="D140" s="50">
        <v>0</v>
      </c>
      <c r="E140" s="15"/>
      <c r="F140" s="16"/>
      <c r="G140" s="16"/>
      <c r="H140" s="17"/>
      <c r="I140" s="11"/>
    </row>
    <row r="141" ht="27" customHeight="1" spans="1:9">
      <c r="A141" s="11"/>
      <c r="B141" s="12"/>
      <c r="C141" s="13" t="s">
        <v>729</v>
      </c>
      <c r="D141" s="14">
        <f>D140-D139</f>
        <v>0</v>
      </c>
      <c r="E141" s="15"/>
      <c r="F141" s="16"/>
      <c r="G141" s="16"/>
      <c r="H141" s="17"/>
      <c r="I141" s="11"/>
    </row>
    <row r="142" ht="27" customHeight="1" spans="1:9">
      <c r="A142" s="11"/>
      <c r="B142" s="12"/>
      <c r="C142" s="13" t="s">
        <v>730</v>
      </c>
      <c r="D142" s="14">
        <f>IF(D139=0,0,D140/D139-1)*100</f>
        <v>0</v>
      </c>
      <c r="E142" s="15" t="s">
        <v>639</v>
      </c>
      <c r="F142" s="18">
        <v>0</v>
      </c>
      <c r="G142" s="18">
        <v>0.1</v>
      </c>
      <c r="H142" s="19" t="s">
        <v>640</v>
      </c>
      <c r="I142" s="26"/>
    </row>
    <row r="143" ht="27" customHeight="1" spans="1:9">
      <c r="A143" s="11" t="s">
        <v>1131</v>
      </c>
      <c r="B143" s="12" t="s">
        <v>967</v>
      </c>
      <c r="C143" s="13" t="s">
        <v>644</v>
      </c>
      <c r="D143" s="50">
        <v>0</v>
      </c>
      <c r="E143" s="15"/>
      <c r="F143" s="16"/>
      <c r="G143" s="16"/>
      <c r="H143" s="17"/>
      <c r="I143" s="11"/>
    </row>
    <row r="144" ht="27" customHeight="1" spans="1:9">
      <c r="A144" s="11"/>
      <c r="B144" s="12"/>
      <c r="C144" s="13" t="s">
        <v>80</v>
      </c>
      <c r="D144" s="50">
        <v>0</v>
      </c>
      <c r="E144" s="15"/>
      <c r="F144" s="16"/>
      <c r="G144" s="16"/>
      <c r="H144" s="17"/>
      <c r="I144" s="11"/>
    </row>
    <row r="145" ht="27" customHeight="1" spans="1:9">
      <c r="A145" s="11"/>
      <c r="B145" s="12"/>
      <c r="C145" s="13" t="s">
        <v>729</v>
      </c>
      <c r="D145" s="14">
        <f>D144-D143</f>
        <v>0</v>
      </c>
      <c r="E145" s="15"/>
      <c r="F145" s="16"/>
      <c r="G145" s="16"/>
      <c r="H145" s="17"/>
      <c r="I145" s="11"/>
    </row>
    <row r="146" ht="27" customHeight="1" spans="1:9">
      <c r="A146" s="11"/>
      <c r="B146" s="12"/>
      <c r="C146" s="13" t="s">
        <v>730</v>
      </c>
      <c r="D146" s="14">
        <f>IF(D143=0,0,D144/D143-1)*100</f>
        <v>0</v>
      </c>
      <c r="E146" s="15" t="s">
        <v>639</v>
      </c>
      <c r="F146" s="18">
        <v>0</v>
      </c>
      <c r="G146" s="18">
        <v>0.1</v>
      </c>
      <c r="H146" s="19" t="s">
        <v>640</v>
      </c>
      <c r="I146" s="26"/>
    </row>
    <row r="147" ht="27" customHeight="1" spans="1:9">
      <c r="A147" s="11" t="s">
        <v>1132</v>
      </c>
      <c r="B147" s="12" t="s">
        <v>732</v>
      </c>
      <c r="C147" s="13" t="s">
        <v>644</v>
      </c>
      <c r="D147" s="14">
        <v>0</v>
      </c>
      <c r="E147" s="15"/>
      <c r="F147" s="16"/>
      <c r="G147" s="16"/>
      <c r="H147" s="17"/>
      <c r="I147" s="11"/>
    </row>
    <row r="148" ht="27" customHeight="1" spans="1:9">
      <c r="A148" s="11"/>
      <c r="B148" s="12"/>
      <c r="C148" s="13" t="s">
        <v>80</v>
      </c>
      <c r="D148" s="14">
        <v>0</v>
      </c>
      <c r="E148" s="15"/>
      <c r="F148" s="16"/>
      <c r="G148" s="16"/>
      <c r="H148" s="17"/>
      <c r="I148" s="11"/>
    </row>
    <row r="149" ht="27" customHeight="1" spans="1:9">
      <c r="A149" s="11"/>
      <c r="B149" s="12"/>
      <c r="C149" s="13" t="s">
        <v>729</v>
      </c>
      <c r="D149" s="14">
        <f>D148-D147</f>
        <v>0</v>
      </c>
      <c r="E149" s="15"/>
      <c r="F149" s="16"/>
      <c r="G149" s="16"/>
      <c r="H149" s="17"/>
      <c r="I149" s="11"/>
    </row>
    <row r="150" ht="27" customHeight="1" spans="1:9">
      <c r="A150" s="11"/>
      <c r="B150" s="12"/>
      <c r="C150" s="13" t="s">
        <v>730</v>
      </c>
      <c r="D150" s="14">
        <f>IF(D147=0,0,D148/D147-1)*100</f>
        <v>0</v>
      </c>
      <c r="E150" s="15" t="s">
        <v>639</v>
      </c>
      <c r="F150" s="18">
        <v>0</v>
      </c>
      <c r="G150" s="18">
        <v>0.1</v>
      </c>
      <c r="H150" s="19" t="s">
        <v>640</v>
      </c>
      <c r="I150" s="26"/>
    </row>
    <row r="151" ht="27" customHeight="1" spans="1:9">
      <c r="A151" s="11" t="s">
        <v>1133</v>
      </c>
      <c r="B151" s="12" t="s">
        <v>1134</v>
      </c>
      <c r="C151" s="13" t="s">
        <v>644</v>
      </c>
      <c r="D151" s="14">
        <f>IF(D131=0,0,D147/D131*100)</f>
        <v>0</v>
      </c>
      <c r="E151" s="15" t="s">
        <v>639</v>
      </c>
      <c r="F151" s="18">
        <v>1</v>
      </c>
      <c r="G151" s="18">
        <v>1</v>
      </c>
      <c r="H151" s="19" t="s">
        <v>640</v>
      </c>
      <c r="I151" s="26"/>
    </row>
    <row r="152" ht="27" customHeight="1" spans="1:9">
      <c r="A152" s="11"/>
      <c r="B152" s="12"/>
      <c r="C152" s="13" t="s">
        <v>80</v>
      </c>
      <c r="D152" s="14">
        <f>IF(D132=0,0,D148/D132*100)</f>
        <v>0</v>
      </c>
      <c r="E152" s="15" t="s">
        <v>639</v>
      </c>
      <c r="F152" s="18">
        <v>1</v>
      </c>
      <c r="G152" s="18">
        <v>1</v>
      </c>
      <c r="H152" s="19" t="s">
        <v>640</v>
      </c>
      <c r="I152" s="26"/>
    </row>
    <row r="153" ht="27" customHeight="1" spans="1:9">
      <c r="A153" s="11" t="s">
        <v>1135</v>
      </c>
      <c r="B153" s="12" t="s">
        <v>967</v>
      </c>
      <c r="C153" s="13" t="s">
        <v>644</v>
      </c>
      <c r="D153" s="50">
        <v>0</v>
      </c>
      <c r="E153" s="15"/>
      <c r="F153" s="16"/>
      <c r="G153" s="16"/>
      <c r="H153" s="17"/>
      <c r="I153" s="11"/>
    </row>
    <row r="154" ht="27" customHeight="1" spans="1:9">
      <c r="A154" s="11"/>
      <c r="B154" s="12"/>
      <c r="C154" s="13" t="s">
        <v>80</v>
      </c>
      <c r="D154" s="50">
        <v>0</v>
      </c>
      <c r="E154" s="15"/>
      <c r="F154" s="16"/>
      <c r="G154" s="16"/>
      <c r="H154" s="17"/>
      <c r="I154" s="11"/>
    </row>
    <row r="155" ht="27" customHeight="1" spans="1:9">
      <c r="A155" s="11"/>
      <c r="B155" s="12"/>
      <c r="C155" s="13" t="s">
        <v>729</v>
      </c>
      <c r="D155" s="14">
        <f>D154-D153</f>
        <v>0</v>
      </c>
      <c r="E155" s="15"/>
      <c r="F155" s="16"/>
      <c r="G155" s="16"/>
      <c r="H155" s="17"/>
      <c r="I155" s="11"/>
    </row>
    <row r="156" ht="27" customHeight="1" spans="1:9">
      <c r="A156" s="11"/>
      <c r="B156" s="12"/>
      <c r="C156" s="13" t="s">
        <v>730</v>
      </c>
      <c r="D156" s="14">
        <f>IF(D153=0,0,D154/D153-1)*100</f>
        <v>0</v>
      </c>
      <c r="E156" s="15" t="s">
        <v>639</v>
      </c>
      <c r="F156" s="18">
        <v>0</v>
      </c>
      <c r="G156" s="18">
        <v>0.1</v>
      </c>
      <c r="H156" s="19" t="s">
        <v>640</v>
      </c>
      <c r="I156" s="26"/>
    </row>
    <row r="157" ht="27" customHeight="1" spans="1:9">
      <c r="A157" s="11" t="s">
        <v>1136</v>
      </c>
      <c r="B157" s="12" t="s">
        <v>924</v>
      </c>
      <c r="C157" s="13" t="s">
        <v>644</v>
      </c>
      <c r="D157" s="14">
        <v>0</v>
      </c>
      <c r="E157" s="15" t="s">
        <v>639</v>
      </c>
      <c r="F157" s="16">
        <v>320</v>
      </c>
      <c r="G157" s="16" t="s">
        <v>661</v>
      </c>
      <c r="H157" s="19" t="s">
        <v>640</v>
      </c>
      <c r="I157" s="26"/>
    </row>
    <row r="158" ht="27" customHeight="1" spans="1:9">
      <c r="A158" s="11"/>
      <c r="B158" s="12"/>
      <c r="C158" s="13" t="s">
        <v>80</v>
      </c>
      <c r="D158" s="14">
        <v>0</v>
      </c>
      <c r="E158" s="15" t="s">
        <v>639</v>
      </c>
      <c r="F158" s="16">
        <v>360</v>
      </c>
      <c r="G158" s="16" t="s">
        <v>661</v>
      </c>
      <c r="H158" s="19" t="s">
        <v>640</v>
      </c>
      <c r="I158" s="26"/>
    </row>
    <row r="159" ht="27" customHeight="1" spans="1:9">
      <c r="A159" s="11"/>
      <c r="B159" s="12"/>
      <c r="C159" s="13" t="s">
        <v>729</v>
      </c>
      <c r="D159" s="14">
        <f>D158-D157</f>
        <v>0</v>
      </c>
      <c r="E159" s="15"/>
      <c r="F159" s="16"/>
      <c r="G159" s="16"/>
      <c r="H159" s="17"/>
      <c r="I159" s="11"/>
    </row>
    <row r="160" ht="27" customHeight="1" spans="1:9">
      <c r="A160" s="11"/>
      <c r="B160" s="12"/>
      <c r="C160" s="13" t="s">
        <v>730</v>
      </c>
      <c r="D160" s="14">
        <f>IF(D157=0,0,D158/D157-1)*100</f>
        <v>0</v>
      </c>
      <c r="E160" s="15" t="s">
        <v>639</v>
      </c>
      <c r="F160" s="18">
        <v>0</v>
      </c>
      <c r="G160" s="18">
        <v>0.15</v>
      </c>
      <c r="H160" s="19" t="s">
        <v>640</v>
      </c>
      <c r="I160" s="26"/>
    </row>
    <row r="161" ht="27" customHeight="1" spans="1:9">
      <c r="A161" s="11" t="s">
        <v>1137</v>
      </c>
      <c r="B161" s="12" t="s">
        <v>1138</v>
      </c>
      <c r="C161" s="13" t="s">
        <v>644</v>
      </c>
      <c r="D161" s="14">
        <v>0</v>
      </c>
      <c r="E161" s="15" t="s">
        <v>639</v>
      </c>
      <c r="F161" s="16">
        <v>580</v>
      </c>
      <c r="G161" s="16" t="s">
        <v>661</v>
      </c>
      <c r="H161" s="19" t="s">
        <v>640</v>
      </c>
      <c r="I161" s="26"/>
    </row>
    <row r="162" ht="27" customHeight="1" spans="1:9">
      <c r="A162" s="11"/>
      <c r="B162" s="12"/>
      <c r="C162" s="13" t="s">
        <v>80</v>
      </c>
      <c r="D162" s="14">
        <v>0</v>
      </c>
      <c r="E162" s="15" t="s">
        <v>639</v>
      </c>
      <c r="F162" s="16">
        <v>610</v>
      </c>
      <c r="G162" s="16" t="s">
        <v>661</v>
      </c>
      <c r="H162" s="19" t="s">
        <v>640</v>
      </c>
      <c r="I162" s="26"/>
    </row>
    <row r="163" ht="27" customHeight="1" spans="1:9">
      <c r="A163" s="11"/>
      <c r="B163" s="12"/>
      <c r="C163" s="13" t="s">
        <v>729</v>
      </c>
      <c r="D163" s="14">
        <f>D162-D161</f>
        <v>0</v>
      </c>
      <c r="E163" s="15"/>
      <c r="F163" s="16"/>
      <c r="G163" s="16"/>
      <c r="H163" s="17"/>
      <c r="I163" s="11"/>
    </row>
    <row r="164" ht="27" customHeight="1" spans="1:9">
      <c r="A164" s="11"/>
      <c r="B164" s="12"/>
      <c r="C164" s="13" t="s">
        <v>730</v>
      </c>
      <c r="D164" s="14">
        <f>IF(D161=0,0,D162/D161-1)*100</f>
        <v>0</v>
      </c>
      <c r="E164" s="15" t="s">
        <v>639</v>
      </c>
      <c r="F164" s="18">
        <v>0</v>
      </c>
      <c r="G164" s="18">
        <v>0.15</v>
      </c>
      <c r="H164" s="19" t="s">
        <v>640</v>
      </c>
      <c r="I164" s="26"/>
    </row>
    <row r="165" ht="27" customHeight="1" spans="1:9">
      <c r="A165" s="11" t="s">
        <v>1139</v>
      </c>
      <c r="B165" s="12"/>
      <c r="C165" s="13" t="s">
        <v>644</v>
      </c>
      <c r="D165" s="14">
        <v>0</v>
      </c>
      <c r="E165" s="15" t="s">
        <v>639</v>
      </c>
      <c r="F165" s="16">
        <v>50</v>
      </c>
      <c r="G165" s="16">
        <v>150</v>
      </c>
      <c r="H165" s="19" t="s">
        <v>640</v>
      </c>
      <c r="I165" s="26"/>
    </row>
    <row r="166" ht="27" customHeight="1" spans="1:9">
      <c r="A166" s="11"/>
      <c r="B166" s="12"/>
      <c r="C166" s="13" t="s">
        <v>80</v>
      </c>
      <c r="D166" s="14">
        <v>0</v>
      </c>
      <c r="E166" s="15" t="s">
        <v>639</v>
      </c>
      <c r="F166" s="16">
        <v>50</v>
      </c>
      <c r="G166" s="16">
        <v>150</v>
      </c>
      <c r="H166" s="19" t="s">
        <v>640</v>
      </c>
      <c r="I166" s="26"/>
    </row>
    <row r="167" ht="27" customHeight="1" spans="1:9">
      <c r="A167" s="11"/>
      <c r="B167" s="12"/>
      <c r="C167" s="13" t="s">
        <v>729</v>
      </c>
      <c r="D167" s="14">
        <f>D166-D165</f>
        <v>0</v>
      </c>
      <c r="E167" s="15"/>
      <c r="F167" s="16"/>
      <c r="G167" s="16"/>
      <c r="H167" s="17"/>
      <c r="I167" s="11"/>
    </row>
    <row r="168" ht="27" customHeight="1" spans="1:9">
      <c r="A168" s="11"/>
      <c r="B168" s="12"/>
      <c r="C168" s="13" t="s">
        <v>730</v>
      </c>
      <c r="D168" s="14">
        <f>IF(D165=0,0,D166/D165-1)*100</f>
        <v>0</v>
      </c>
      <c r="E168" s="15" t="s">
        <v>639</v>
      </c>
      <c r="F168" s="18">
        <v>0</v>
      </c>
      <c r="G168" s="18">
        <v>0.3</v>
      </c>
      <c r="H168" s="19" t="s">
        <v>640</v>
      </c>
      <c r="I168" s="26"/>
    </row>
    <row r="169" ht="27" customHeight="1" spans="1:9">
      <c r="A169" s="8" t="s">
        <v>932</v>
      </c>
      <c r="B169" s="8"/>
      <c r="C169" s="9"/>
      <c r="D169" s="31"/>
      <c r="E169" s="31"/>
      <c r="F169" s="31"/>
      <c r="G169" s="31"/>
      <c r="H169" s="10"/>
      <c r="I169" s="31"/>
    </row>
    <row r="170" ht="27" customHeight="1" spans="1:9">
      <c r="A170" s="11" t="s">
        <v>933</v>
      </c>
      <c r="B170" s="11" t="s">
        <v>1140</v>
      </c>
      <c r="C170" s="13" t="s">
        <v>644</v>
      </c>
      <c r="D170" s="14">
        <f>IF(D131=0,0,D11/D131)</f>
        <v>0</v>
      </c>
      <c r="E170" s="15" t="s">
        <v>639</v>
      </c>
      <c r="F170" s="78">
        <v>320</v>
      </c>
      <c r="G170" s="45">
        <v>0</v>
      </c>
      <c r="H170" s="19" t="s">
        <v>640</v>
      </c>
      <c r="I170" s="26"/>
    </row>
    <row r="171" ht="27" customHeight="1" spans="1:9">
      <c r="A171" s="11"/>
      <c r="B171" s="11"/>
      <c r="C171" s="13" t="s">
        <v>80</v>
      </c>
      <c r="D171" s="14">
        <f>IF(D132=0,0,D12/D132)</f>
        <v>0</v>
      </c>
      <c r="E171" s="15" t="s">
        <v>639</v>
      </c>
      <c r="F171" s="78">
        <v>360</v>
      </c>
      <c r="G171" s="45">
        <v>0</v>
      </c>
      <c r="H171" s="19" t="s">
        <v>640</v>
      </c>
      <c r="I171" s="26"/>
    </row>
    <row r="172" ht="27" customHeight="1" spans="1:9">
      <c r="A172" s="11"/>
      <c r="B172" s="11"/>
      <c r="C172" s="13" t="s">
        <v>729</v>
      </c>
      <c r="D172" s="14">
        <f>D171-D170</f>
        <v>0</v>
      </c>
      <c r="E172" s="15"/>
      <c r="F172" s="79"/>
      <c r="G172" s="16"/>
      <c r="H172" s="19"/>
      <c r="I172" s="11"/>
    </row>
    <row r="173" ht="27" customHeight="1" spans="1:9">
      <c r="A173" s="11" t="s">
        <v>1141</v>
      </c>
      <c r="B173" s="11" t="s">
        <v>1142</v>
      </c>
      <c r="C173" s="13" t="s">
        <v>644</v>
      </c>
      <c r="D173" s="14">
        <f>IF(D135=0,0,D19/D135)</f>
        <v>0</v>
      </c>
      <c r="E173" s="15" t="s">
        <v>639</v>
      </c>
      <c r="F173" s="78">
        <v>0</v>
      </c>
      <c r="G173" s="45">
        <v>0</v>
      </c>
      <c r="H173" s="19" t="s">
        <v>640</v>
      </c>
      <c r="I173" s="26"/>
    </row>
    <row r="174" ht="27" customHeight="1" spans="1:9">
      <c r="A174" s="11"/>
      <c r="B174" s="11"/>
      <c r="C174" s="13" t="s">
        <v>80</v>
      </c>
      <c r="D174" s="14">
        <f>IF(D136=0,0,D20/D136)</f>
        <v>0</v>
      </c>
      <c r="E174" s="15" t="s">
        <v>639</v>
      </c>
      <c r="F174" s="78">
        <v>0</v>
      </c>
      <c r="G174" s="45">
        <v>0</v>
      </c>
      <c r="H174" s="19" t="s">
        <v>640</v>
      </c>
      <c r="I174" s="26"/>
    </row>
    <row r="175" ht="27" customHeight="1" spans="1:9">
      <c r="A175" s="11"/>
      <c r="B175" s="11"/>
      <c r="C175" s="13" t="s">
        <v>729</v>
      </c>
      <c r="D175" s="14">
        <f>D174-D173</f>
        <v>0</v>
      </c>
      <c r="E175" s="15"/>
      <c r="F175" s="79"/>
      <c r="G175" s="16"/>
      <c r="H175" s="19"/>
      <c r="I175" s="11"/>
    </row>
    <row r="176" ht="27" customHeight="1" spans="1:9">
      <c r="A176" s="11" t="s">
        <v>1143</v>
      </c>
      <c r="B176" s="11" t="s">
        <v>1144</v>
      </c>
      <c r="C176" s="13" t="s">
        <v>644</v>
      </c>
      <c r="D176" s="14">
        <f>IF(D137=0,0,D23/D137)</f>
        <v>0</v>
      </c>
      <c r="E176" s="15" t="s">
        <v>639</v>
      </c>
      <c r="F176" s="78">
        <v>0</v>
      </c>
      <c r="G176" s="45">
        <v>0</v>
      </c>
      <c r="H176" s="19" t="s">
        <v>640</v>
      </c>
      <c r="I176" s="26"/>
    </row>
    <row r="177" ht="27" customHeight="1" spans="1:9">
      <c r="A177" s="11"/>
      <c r="B177" s="11"/>
      <c r="C177" s="13" t="s">
        <v>80</v>
      </c>
      <c r="D177" s="14">
        <f>IF(D138=0,0,D24/D138)</f>
        <v>0</v>
      </c>
      <c r="E177" s="15" t="s">
        <v>639</v>
      </c>
      <c r="F177" s="78">
        <v>0</v>
      </c>
      <c r="G177" s="45">
        <v>0</v>
      </c>
      <c r="H177" s="19" t="s">
        <v>640</v>
      </c>
      <c r="I177" s="26"/>
    </row>
    <row r="178" ht="27" customHeight="1" spans="1:9">
      <c r="A178" s="11"/>
      <c r="B178" s="11"/>
      <c r="C178" s="13" t="s">
        <v>729</v>
      </c>
      <c r="D178" s="14">
        <f>D177-D176</f>
        <v>0</v>
      </c>
      <c r="E178" s="15"/>
      <c r="F178" s="79"/>
      <c r="G178" s="16"/>
      <c r="H178" s="19"/>
      <c r="I178" s="11"/>
    </row>
    <row r="179" ht="27" customHeight="1" spans="1:9">
      <c r="A179" s="11" t="s">
        <v>1145</v>
      </c>
      <c r="B179" s="11" t="s">
        <v>1146</v>
      </c>
      <c r="C179" s="13" t="s">
        <v>644</v>
      </c>
      <c r="D179" s="14">
        <v>0</v>
      </c>
      <c r="E179" s="15" t="s">
        <v>639</v>
      </c>
      <c r="F179" s="78">
        <v>580</v>
      </c>
      <c r="G179" s="45">
        <v>0</v>
      </c>
      <c r="H179" s="19" t="s">
        <v>640</v>
      </c>
      <c r="I179" s="26"/>
    </row>
    <row r="180" ht="27" customHeight="1" spans="1:9">
      <c r="A180" s="11"/>
      <c r="B180" s="11"/>
      <c r="C180" s="13" t="s">
        <v>80</v>
      </c>
      <c r="D180" s="14">
        <v>0</v>
      </c>
      <c r="E180" s="15" t="s">
        <v>639</v>
      </c>
      <c r="F180" s="78">
        <v>610</v>
      </c>
      <c r="G180" s="45">
        <v>0</v>
      </c>
      <c r="H180" s="19" t="s">
        <v>640</v>
      </c>
      <c r="I180" s="26"/>
    </row>
    <row r="181" ht="27" customHeight="1" spans="1:9">
      <c r="A181" s="11"/>
      <c r="B181" s="11"/>
      <c r="C181" s="13" t="s">
        <v>729</v>
      </c>
      <c r="D181" s="14">
        <f>D180-D179</f>
        <v>0</v>
      </c>
      <c r="E181" s="15"/>
      <c r="F181" s="79"/>
      <c r="G181" s="16"/>
      <c r="H181" s="19"/>
      <c r="I181" s="11"/>
    </row>
    <row r="182" ht="14.25" hidden="1" customHeight="1" spans="1:9">
      <c r="A182" s="11" t="s">
        <v>1147</v>
      </c>
      <c r="B182" s="11" t="s">
        <v>1148</v>
      </c>
      <c r="C182" s="13" t="s">
        <v>644</v>
      </c>
      <c r="D182" s="14">
        <f>D179-D161</f>
        <v>0</v>
      </c>
      <c r="E182" s="15" t="s">
        <v>639</v>
      </c>
      <c r="F182" s="80">
        <v>-10</v>
      </c>
      <c r="G182" s="20">
        <v>10</v>
      </c>
      <c r="H182" s="26" t="s">
        <v>640</v>
      </c>
      <c r="I182" s="26"/>
    </row>
    <row r="183" ht="14.25" hidden="1" customHeight="1" spans="1:9">
      <c r="A183" s="11"/>
      <c r="B183" s="11"/>
      <c r="C183" s="13" t="s">
        <v>80</v>
      </c>
      <c r="D183" s="14">
        <f>D180-D162</f>
        <v>0</v>
      </c>
      <c r="E183" s="15" t="s">
        <v>639</v>
      </c>
      <c r="F183" s="80">
        <v>-10</v>
      </c>
      <c r="G183" s="20">
        <v>10</v>
      </c>
      <c r="H183" s="26" t="s">
        <v>640</v>
      </c>
      <c r="I183" s="26"/>
    </row>
    <row r="184" ht="27" customHeight="1" spans="1:9">
      <c r="A184" s="11" t="s">
        <v>1149</v>
      </c>
      <c r="B184" s="11"/>
      <c r="C184" s="13" t="s">
        <v>644</v>
      </c>
      <c r="D184" s="14">
        <v>0</v>
      </c>
      <c r="E184" s="15"/>
      <c r="F184" s="79"/>
      <c r="G184" s="16"/>
      <c r="H184" s="19"/>
      <c r="I184" s="11"/>
    </row>
    <row r="185" ht="27" customHeight="1" spans="1:9">
      <c r="A185" s="11"/>
      <c r="B185" s="11"/>
      <c r="C185" s="13" t="s">
        <v>80</v>
      </c>
      <c r="D185" s="14">
        <v>0</v>
      </c>
      <c r="E185" s="15"/>
      <c r="F185" s="79"/>
      <c r="G185" s="16"/>
      <c r="H185" s="19"/>
      <c r="I185" s="11"/>
    </row>
    <row r="186" ht="27" customHeight="1" spans="1:9">
      <c r="A186" s="11"/>
      <c r="B186" s="11"/>
      <c r="C186" s="13" t="s">
        <v>729</v>
      </c>
      <c r="D186" s="14">
        <f>D185-D184</f>
        <v>0</v>
      </c>
      <c r="E186" s="15"/>
      <c r="F186" s="79"/>
      <c r="G186" s="16"/>
      <c r="H186" s="19"/>
      <c r="I186" s="11"/>
    </row>
    <row r="187" ht="27" customHeight="1" spans="1:9">
      <c r="A187" s="11" t="s">
        <v>1150</v>
      </c>
      <c r="B187" s="11" t="s">
        <v>1151</v>
      </c>
      <c r="C187" s="13" t="s">
        <v>644</v>
      </c>
      <c r="D187" s="14">
        <f>D184-D165</f>
        <v>0</v>
      </c>
      <c r="E187" s="15" t="s">
        <v>639</v>
      </c>
      <c r="F187" s="80">
        <v>-10</v>
      </c>
      <c r="G187" s="20">
        <v>10</v>
      </c>
      <c r="H187" s="19" t="s">
        <v>640</v>
      </c>
      <c r="I187" s="26"/>
    </row>
    <row r="188" ht="27" customHeight="1" spans="1:9">
      <c r="A188" s="11"/>
      <c r="B188" s="11"/>
      <c r="C188" s="13" t="s">
        <v>80</v>
      </c>
      <c r="D188" s="14">
        <f>D185-D166</f>
        <v>0</v>
      </c>
      <c r="E188" s="15" t="s">
        <v>639</v>
      </c>
      <c r="F188" s="80">
        <v>-10</v>
      </c>
      <c r="G188" s="20">
        <v>10</v>
      </c>
      <c r="H188" s="19" t="s">
        <v>640</v>
      </c>
      <c r="I188" s="26"/>
    </row>
    <row r="189" ht="27" customHeight="1" spans="1:9">
      <c r="A189" s="11" t="s">
        <v>1152</v>
      </c>
      <c r="B189" s="11" t="s">
        <v>1153</v>
      </c>
      <c r="C189" s="13" t="s">
        <v>644</v>
      </c>
      <c r="D189" s="14">
        <v>0</v>
      </c>
      <c r="E189" s="15" t="s">
        <v>639</v>
      </c>
      <c r="F189" s="81">
        <v>1</v>
      </c>
      <c r="G189" s="18">
        <v>1.05</v>
      </c>
      <c r="H189" s="19" t="s">
        <v>640</v>
      </c>
      <c r="I189" s="26"/>
    </row>
    <row r="190" ht="29.25" customHeight="1" spans="1:9">
      <c r="A190" s="11"/>
      <c r="B190" s="11"/>
      <c r="C190" s="13" t="s">
        <v>80</v>
      </c>
      <c r="D190" s="14">
        <v>0</v>
      </c>
      <c r="E190" s="15" t="s">
        <v>639</v>
      </c>
      <c r="F190" s="81">
        <v>1</v>
      </c>
      <c r="G190" s="18">
        <v>1.05</v>
      </c>
      <c r="H190" s="19" t="s">
        <v>640</v>
      </c>
      <c r="I190" s="26"/>
    </row>
  </sheetData>
  <mergeCells count="112">
    <mergeCell ref="A1:I1"/>
    <mergeCell ref="F4:G4"/>
    <mergeCell ref="A6:I6"/>
    <mergeCell ref="A64:I64"/>
    <mergeCell ref="A117:I117"/>
    <mergeCell ref="A130:I130"/>
    <mergeCell ref="A169:I169"/>
    <mergeCell ref="A4:A5"/>
    <mergeCell ref="A7:A10"/>
    <mergeCell ref="A11:A14"/>
    <mergeCell ref="A15:A18"/>
    <mergeCell ref="A19:A22"/>
    <mergeCell ref="A23:A26"/>
    <mergeCell ref="A27:A30"/>
    <mergeCell ref="A31:A34"/>
    <mergeCell ref="A35:A38"/>
    <mergeCell ref="A39:A42"/>
    <mergeCell ref="A43:A46"/>
    <mergeCell ref="A47:A52"/>
    <mergeCell ref="A53:A56"/>
    <mergeCell ref="A57:A59"/>
    <mergeCell ref="A60:A63"/>
    <mergeCell ref="A65:A68"/>
    <mergeCell ref="A69:A72"/>
    <mergeCell ref="A73:A76"/>
    <mergeCell ref="A77:A80"/>
    <mergeCell ref="A81:A84"/>
    <mergeCell ref="A85:A88"/>
    <mergeCell ref="A89:A92"/>
    <mergeCell ref="A93:A96"/>
    <mergeCell ref="A97:A100"/>
    <mergeCell ref="A101:A104"/>
    <mergeCell ref="A105:A108"/>
    <mergeCell ref="A109:A112"/>
    <mergeCell ref="A113:A116"/>
    <mergeCell ref="A118:A121"/>
    <mergeCell ref="A122:A125"/>
    <mergeCell ref="A126:A129"/>
    <mergeCell ref="A131:A134"/>
    <mergeCell ref="A135:A136"/>
    <mergeCell ref="A137:A138"/>
    <mergeCell ref="A139:A142"/>
    <mergeCell ref="A143:A146"/>
    <mergeCell ref="A147:A150"/>
    <mergeCell ref="A151:A152"/>
    <mergeCell ref="A153:A156"/>
    <mergeCell ref="A157:A160"/>
    <mergeCell ref="A161:A164"/>
    <mergeCell ref="A165:A168"/>
    <mergeCell ref="A170:A172"/>
    <mergeCell ref="A173:A175"/>
    <mergeCell ref="A176:A178"/>
    <mergeCell ref="A179:A181"/>
    <mergeCell ref="A182:A183"/>
    <mergeCell ref="A184:A186"/>
    <mergeCell ref="A187:A188"/>
    <mergeCell ref="A189:A190"/>
    <mergeCell ref="B4:B5"/>
    <mergeCell ref="B7:B10"/>
    <mergeCell ref="B11:B14"/>
    <mergeCell ref="B15:B18"/>
    <mergeCell ref="B19:B22"/>
    <mergeCell ref="B23:B26"/>
    <mergeCell ref="B27:B30"/>
    <mergeCell ref="B31:B34"/>
    <mergeCell ref="B35:B38"/>
    <mergeCell ref="B39:B42"/>
    <mergeCell ref="B43:B46"/>
    <mergeCell ref="B47:B52"/>
    <mergeCell ref="B53:B56"/>
    <mergeCell ref="B57:B59"/>
    <mergeCell ref="B60:B63"/>
    <mergeCell ref="B65:B68"/>
    <mergeCell ref="B69:B72"/>
    <mergeCell ref="B73:B76"/>
    <mergeCell ref="B77:B80"/>
    <mergeCell ref="B81:B84"/>
    <mergeCell ref="B85:B88"/>
    <mergeCell ref="B89:B92"/>
    <mergeCell ref="B93:B96"/>
    <mergeCell ref="B97:B100"/>
    <mergeCell ref="B101:B104"/>
    <mergeCell ref="B105:B108"/>
    <mergeCell ref="B109:B112"/>
    <mergeCell ref="B113:B116"/>
    <mergeCell ref="B118:B121"/>
    <mergeCell ref="B122:B125"/>
    <mergeCell ref="B126:B129"/>
    <mergeCell ref="B131:B134"/>
    <mergeCell ref="B135:B136"/>
    <mergeCell ref="B137:B138"/>
    <mergeCell ref="B139:B142"/>
    <mergeCell ref="B143:B146"/>
    <mergeCell ref="B147:B150"/>
    <mergeCell ref="B151:B152"/>
    <mergeCell ref="B153:B156"/>
    <mergeCell ref="B157:B160"/>
    <mergeCell ref="B161:B164"/>
    <mergeCell ref="B165:B168"/>
    <mergeCell ref="B170:B172"/>
    <mergeCell ref="B173:B175"/>
    <mergeCell ref="B176:B178"/>
    <mergeCell ref="B179:B181"/>
    <mergeCell ref="B182:B183"/>
    <mergeCell ref="B184:B186"/>
    <mergeCell ref="B187:B188"/>
    <mergeCell ref="B189:B190"/>
    <mergeCell ref="C4:C5"/>
    <mergeCell ref="D4:D5"/>
    <mergeCell ref="E4:E5"/>
    <mergeCell ref="H4:H5"/>
    <mergeCell ref="I4:I5"/>
  </mergeCells>
  <pageMargins left="1.18055555555556" right="1.18055555555556" top="1.18055555555556" bottom="1.18055555555556" header="0.511805555555556" footer="0.511805555555556"/>
  <pageSetup paperSize="9" orientation="portrait" errors="blank"/>
  <headerFooter alignWithMargins="0"/>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94"/>
  <sheetViews>
    <sheetView workbookViewId="0">
      <selection activeCell="A1" sqref="A1"/>
    </sheetView>
  </sheetViews>
  <sheetFormatPr defaultColWidth="8" defaultRowHeight="15"/>
  <cols>
    <col min="1" max="1" width="39.7238095238095" style="1"/>
    <col min="2" max="2" width="19.7904761904762" style="1"/>
    <col min="3" max="3" width="35.4190476190476" style="1"/>
    <col min="4" max="4" width="26.8190476190476" style="1"/>
    <col min="5" max="5" width="5.73333333333333" style="1"/>
    <col min="6" max="6" width="9.18095238095238" style="1"/>
    <col min="7" max="7" width="8.74285714285714" style="1"/>
    <col min="8" max="8" width="6.73333333333333" style="1"/>
    <col min="9" max="9" width="52.0571428571429" style="1"/>
  </cols>
  <sheetData>
    <row r="1" ht="38.25" customHeight="1" spans="1:9">
      <c r="A1" s="32" t="s">
        <v>1154</v>
      </c>
      <c r="B1" s="32"/>
      <c r="C1" s="32"/>
      <c r="D1" s="32"/>
      <c r="E1" s="32"/>
      <c r="F1" s="32"/>
      <c r="G1" s="32"/>
      <c r="H1" s="3"/>
      <c r="I1" s="32"/>
    </row>
    <row r="2" ht="22.5" customHeight="1" spans="1:9">
      <c r="A2" s="33" t="s">
        <v>1155</v>
      </c>
      <c r="B2" s="33"/>
      <c r="C2" s="33"/>
      <c r="D2" s="33"/>
      <c r="E2" s="33"/>
      <c r="F2" s="33"/>
      <c r="G2" s="33"/>
      <c r="H2" s="3"/>
      <c r="I2" s="33"/>
    </row>
    <row r="3" ht="22.5" customHeight="1" spans="1:9">
      <c r="A3" s="4"/>
      <c r="B3" s="4"/>
      <c r="C3" s="34"/>
      <c r="D3" s="34"/>
      <c r="E3" s="34"/>
      <c r="F3" s="34"/>
      <c r="G3" s="34"/>
      <c r="H3" s="5"/>
      <c r="I3" s="34" t="s">
        <v>623</v>
      </c>
    </row>
    <row r="4" ht="22.5" customHeight="1" spans="1:9">
      <c r="A4" s="6" t="s">
        <v>338</v>
      </c>
      <c r="B4" s="35" t="s">
        <v>624</v>
      </c>
      <c r="C4" s="6" t="s">
        <v>625</v>
      </c>
      <c r="D4" s="6" t="s">
        <v>626</v>
      </c>
      <c r="E4" s="7" t="s">
        <v>627</v>
      </c>
      <c r="F4" s="6" t="s">
        <v>628</v>
      </c>
      <c r="G4" s="6"/>
      <c r="H4" s="7" t="s">
        <v>629</v>
      </c>
      <c r="I4" s="6" t="s">
        <v>630</v>
      </c>
    </row>
    <row r="5" ht="22.5" customHeight="1" spans="1:9">
      <c r="A5" s="6"/>
      <c r="B5" s="36"/>
      <c r="C5" s="6"/>
      <c r="D5" s="6"/>
      <c r="E5" s="6"/>
      <c r="F5" s="6" t="s">
        <v>631</v>
      </c>
      <c r="G5" s="6" t="s">
        <v>632</v>
      </c>
      <c r="H5" s="6"/>
      <c r="I5" s="6"/>
    </row>
    <row r="6" ht="22.5" customHeight="1" spans="1:9">
      <c r="A6" s="9" t="s">
        <v>633</v>
      </c>
      <c r="B6" s="9"/>
      <c r="C6" s="9"/>
      <c r="D6" s="9"/>
      <c r="E6" s="9"/>
      <c r="F6" s="9"/>
      <c r="G6" s="9"/>
      <c r="H6" s="37"/>
      <c r="I6" s="9"/>
    </row>
    <row r="7" ht="22.5" customHeight="1" spans="1:9">
      <c r="A7" s="13" t="s">
        <v>859</v>
      </c>
      <c r="B7" s="27" t="s">
        <v>635</v>
      </c>
      <c r="C7" s="13" t="s">
        <v>636</v>
      </c>
      <c r="D7" s="14">
        <v>33543288.66</v>
      </c>
      <c r="E7" s="38"/>
      <c r="F7" s="16"/>
      <c r="G7" s="16"/>
      <c r="H7" s="17"/>
      <c r="I7" s="11"/>
    </row>
    <row r="8" ht="22.5" customHeight="1" spans="1:9">
      <c r="A8" s="13"/>
      <c r="B8" s="28"/>
      <c r="C8" s="13" t="s">
        <v>637</v>
      </c>
      <c r="D8" s="14">
        <v>0</v>
      </c>
      <c r="E8" s="15"/>
      <c r="F8" s="16"/>
      <c r="G8" s="16"/>
      <c r="H8" s="17"/>
      <c r="I8" s="11"/>
    </row>
    <row r="9" ht="22.5" customHeight="1" spans="1:9">
      <c r="A9" s="13"/>
      <c r="B9" s="29"/>
      <c r="C9" s="13" t="s">
        <v>638</v>
      </c>
      <c r="D9" s="14">
        <f>D8-D7</f>
        <v>-33543288.66</v>
      </c>
      <c r="E9" s="15" t="s">
        <v>639</v>
      </c>
      <c r="F9" s="20">
        <v>0</v>
      </c>
      <c r="G9" s="20">
        <v>0</v>
      </c>
      <c r="H9" s="19" t="s">
        <v>864</v>
      </c>
      <c r="I9" s="26" t="s">
        <v>1156</v>
      </c>
    </row>
    <row r="10" ht="22.5" customHeight="1" spans="1:9">
      <c r="A10" s="9" t="s">
        <v>659</v>
      </c>
      <c r="B10" s="9"/>
      <c r="C10" s="9"/>
      <c r="D10" s="9"/>
      <c r="E10" s="9"/>
      <c r="F10" s="9"/>
      <c r="G10" s="9"/>
      <c r="H10" s="37"/>
      <c r="I10" s="9"/>
    </row>
    <row r="11" ht="22.5" customHeight="1" spans="1:9">
      <c r="A11" s="13" t="s">
        <v>1157</v>
      </c>
      <c r="B11" s="39" t="s">
        <v>732</v>
      </c>
      <c r="C11" s="13" t="s">
        <v>662</v>
      </c>
      <c r="D11" s="14">
        <v>0</v>
      </c>
      <c r="E11" s="15"/>
      <c r="F11" s="16"/>
      <c r="G11" s="16"/>
      <c r="H11" s="17"/>
      <c r="I11" s="11"/>
    </row>
    <row r="12" ht="22.5" customHeight="1" spans="1:9">
      <c r="A12" s="13"/>
      <c r="B12" s="40"/>
      <c r="C12" s="13" t="s">
        <v>644</v>
      </c>
      <c r="D12" s="14">
        <v>0</v>
      </c>
      <c r="E12" s="15"/>
      <c r="F12" s="16"/>
      <c r="G12" s="16"/>
      <c r="H12" s="17"/>
      <c r="I12" s="11"/>
    </row>
    <row r="13" ht="22.5" customHeight="1" spans="1:9">
      <c r="A13" s="13"/>
      <c r="B13" s="41"/>
      <c r="C13" s="13" t="s">
        <v>663</v>
      </c>
      <c r="D13" s="14">
        <f>IF(D11=0,0,D12/D11)*100</f>
        <v>0</v>
      </c>
      <c r="E13" s="15" t="s">
        <v>639</v>
      </c>
      <c r="F13" s="16" t="s">
        <v>664</v>
      </c>
      <c r="G13" s="16" t="s">
        <v>665</v>
      </c>
      <c r="H13" s="19" t="s">
        <v>640</v>
      </c>
      <c r="I13" s="26" t="s">
        <v>1156</v>
      </c>
    </row>
    <row r="14" ht="22.5" customHeight="1" spans="1:9">
      <c r="A14" s="13" t="s">
        <v>667</v>
      </c>
      <c r="B14" s="39" t="s">
        <v>732</v>
      </c>
      <c r="C14" s="13" t="s">
        <v>662</v>
      </c>
      <c r="D14" s="14">
        <v>0</v>
      </c>
      <c r="E14" s="15"/>
      <c r="F14" s="16"/>
      <c r="G14" s="16"/>
      <c r="H14" s="17"/>
      <c r="I14" s="11"/>
    </row>
    <row r="15" ht="22.5" customHeight="1" spans="1:9">
      <c r="A15" s="13"/>
      <c r="B15" s="40"/>
      <c r="C15" s="13" t="s">
        <v>644</v>
      </c>
      <c r="D15" s="14">
        <v>0</v>
      </c>
      <c r="E15" s="15"/>
      <c r="F15" s="16"/>
      <c r="G15" s="16"/>
      <c r="H15" s="17"/>
      <c r="I15" s="11"/>
    </row>
    <row r="16" ht="22.5" customHeight="1" spans="1:9">
      <c r="A16" s="13"/>
      <c r="B16" s="41"/>
      <c r="C16" s="13" t="s">
        <v>663</v>
      </c>
      <c r="D16" s="14">
        <f>IF(D14=0,0,D15/D14)*100</f>
        <v>0</v>
      </c>
      <c r="E16" s="15" t="s">
        <v>639</v>
      </c>
      <c r="F16" s="16" t="s">
        <v>664</v>
      </c>
      <c r="G16" s="16" t="s">
        <v>665</v>
      </c>
      <c r="H16" s="19" t="s">
        <v>640</v>
      </c>
      <c r="I16" s="26" t="s">
        <v>1156</v>
      </c>
    </row>
    <row r="17" ht="22.5" customHeight="1" spans="1:9">
      <c r="A17" s="13" t="s">
        <v>1158</v>
      </c>
      <c r="B17" s="39" t="s">
        <v>732</v>
      </c>
      <c r="C17" s="13" t="s">
        <v>662</v>
      </c>
      <c r="D17" s="14">
        <v>0</v>
      </c>
      <c r="E17" s="15"/>
      <c r="F17" s="16"/>
      <c r="G17" s="16"/>
      <c r="H17" s="17"/>
      <c r="I17" s="11"/>
    </row>
    <row r="18" ht="22.5" customHeight="1" spans="1:9">
      <c r="A18" s="13"/>
      <c r="B18" s="40"/>
      <c r="C18" s="13" t="s">
        <v>644</v>
      </c>
      <c r="D18" s="14">
        <v>0</v>
      </c>
      <c r="E18" s="15"/>
      <c r="F18" s="16"/>
      <c r="G18" s="16"/>
      <c r="H18" s="17"/>
      <c r="I18" s="11"/>
    </row>
    <row r="19" ht="22.5" customHeight="1" spans="1:9">
      <c r="A19" s="13"/>
      <c r="B19" s="41"/>
      <c r="C19" s="13" t="s">
        <v>663</v>
      </c>
      <c r="D19" s="14">
        <f>IF(D17=0,0,D18/D17)*100</f>
        <v>0</v>
      </c>
      <c r="E19" s="15" t="s">
        <v>639</v>
      </c>
      <c r="F19" s="16" t="s">
        <v>664</v>
      </c>
      <c r="G19" s="16" t="s">
        <v>665</v>
      </c>
      <c r="H19" s="19" t="s">
        <v>640</v>
      </c>
      <c r="I19" s="26" t="s">
        <v>1156</v>
      </c>
    </row>
    <row r="20" ht="22.5" customHeight="1" spans="1:9">
      <c r="A20" s="13" t="s">
        <v>1159</v>
      </c>
      <c r="B20" s="39" t="s">
        <v>732</v>
      </c>
      <c r="C20" s="13" t="s">
        <v>662</v>
      </c>
      <c r="D20" s="14">
        <v>0</v>
      </c>
      <c r="E20" s="15"/>
      <c r="F20" s="16"/>
      <c r="G20" s="16"/>
      <c r="H20" s="17"/>
      <c r="I20" s="11"/>
    </row>
    <row r="21" ht="22.5" customHeight="1" spans="1:9">
      <c r="A21" s="13"/>
      <c r="B21" s="40"/>
      <c r="C21" s="13" t="s">
        <v>644</v>
      </c>
      <c r="D21" s="14">
        <v>0</v>
      </c>
      <c r="E21" s="15" t="s">
        <v>639</v>
      </c>
      <c r="F21" s="20">
        <v>0</v>
      </c>
      <c r="G21" s="20">
        <v>0</v>
      </c>
      <c r="H21" s="19" t="s">
        <v>640</v>
      </c>
      <c r="I21" s="26" t="s">
        <v>1156</v>
      </c>
    </row>
    <row r="22" ht="22.5" customHeight="1" spans="1:9">
      <c r="A22" s="13"/>
      <c r="B22" s="41"/>
      <c r="C22" s="13" t="s">
        <v>663</v>
      </c>
      <c r="D22" s="14">
        <f>IF(D20=0,0,D21/D20*100)</f>
        <v>0</v>
      </c>
      <c r="E22" s="15"/>
      <c r="F22" s="16"/>
      <c r="G22" s="16"/>
      <c r="H22" s="22"/>
      <c r="I22" s="26"/>
    </row>
    <row r="23" ht="22.5" customHeight="1" spans="1:9">
      <c r="A23" s="13" t="s">
        <v>1160</v>
      </c>
      <c r="B23" s="39" t="s">
        <v>732</v>
      </c>
      <c r="C23" s="13" t="s">
        <v>662</v>
      </c>
      <c r="D23" s="14">
        <v>0</v>
      </c>
      <c r="E23" s="15"/>
      <c r="F23" s="16"/>
      <c r="G23" s="16"/>
      <c r="H23" s="17"/>
      <c r="I23" s="11"/>
    </row>
    <row r="24" ht="22.5" customHeight="1" spans="1:9">
      <c r="A24" s="13"/>
      <c r="B24" s="40"/>
      <c r="C24" s="13" t="s">
        <v>644</v>
      </c>
      <c r="D24" s="14">
        <v>0</v>
      </c>
      <c r="E24" s="15"/>
      <c r="F24" s="16"/>
      <c r="G24" s="16"/>
      <c r="H24" s="17"/>
      <c r="I24" s="11"/>
    </row>
    <row r="25" ht="22.5" customHeight="1" spans="1:9">
      <c r="A25" s="13"/>
      <c r="B25" s="41"/>
      <c r="C25" s="13" t="s">
        <v>663</v>
      </c>
      <c r="D25" s="14">
        <f>IF(D23=0,0,D24/D23)*100</f>
        <v>0</v>
      </c>
      <c r="E25" s="15" t="s">
        <v>639</v>
      </c>
      <c r="F25" s="16" t="s">
        <v>664</v>
      </c>
      <c r="G25" s="16" t="s">
        <v>665</v>
      </c>
      <c r="H25" s="19" t="s">
        <v>640</v>
      </c>
      <c r="I25" s="26" t="s">
        <v>1156</v>
      </c>
    </row>
    <row r="26" ht="22.5" customHeight="1" spans="1:9">
      <c r="A26" s="13" t="s">
        <v>1161</v>
      </c>
      <c r="B26" s="39" t="s">
        <v>732</v>
      </c>
      <c r="C26" s="13" t="s">
        <v>662</v>
      </c>
      <c r="D26" s="14">
        <v>0</v>
      </c>
      <c r="E26" s="15"/>
      <c r="F26" s="16"/>
      <c r="G26" s="16"/>
      <c r="H26" s="17"/>
      <c r="I26" s="11"/>
    </row>
    <row r="27" ht="22.5" customHeight="1" spans="1:9">
      <c r="A27" s="13"/>
      <c r="B27" s="40"/>
      <c r="C27" s="13" t="s">
        <v>644</v>
      </c>
      <c r="D27" s="14">
        <v>0</v>
      </c>
      <c r="E27" s="15"/>
      <c r="F27" s="16"/>
      <c r="G27" s="16"/>
      <c r="H27" s="17"/>
      <c r="I27" s="11"/>
    </row>
    <row r="28" ht="22.5" customHeight="1" spans="1:9">
      <c r="A28" s="13"/>
      <c r="B28" s="41"/>
      <c r="C28" s="13" t="s">
        <v>663</v>
      </c>
      <c r="D28" s="14">
        <f>IF(D26=0,0,D27/D26)*100</f>
        <v>0</v>
      </c>
      <c r="E28" s="15" t="s">
        <v>639</v>
      </c>
      <c r="F28" s="16" t="s">
        <v>664</v>
      </c>
      <c r="G28" s="16" t="s">
        <v>665</v>
      </c>
      <c r="H28" s="19" t="s">
        <v>640</v>
      </c>
      <c r="I28" s="26" t="s">
        <v>1156</v>
      </c>
    </row>
    <row r="29" ht="22.5" customHeight="1" spans="1:9">
      <c r="A29" s="9" t="s">
        <v>670</v>
      </c>
      <c r="B29" s="9"/>
      <c r="C29" s="9"/>
      <c r="D29" s="9"/>
      <c r="E29" s="9"/>
      <c r="F29" s="9"/>
      <c r="G29" s="9"/>
      <c r="H29" s="37"/>
      <c r="I29" s="9"/>
    </row>
    <row r="30" ht="22.5" customHeight="1" spans="1:9">
      <c r="A30" s="13" t="s">
        <v>1162</v>
      </c>
      <c r="B30" s="39" t="s">
        <v>732</v>
      </c>
      <c r="C30" s="13" t="s">
        <v>672</v>
      </c>
      <c r="D30" s="14">
        <v>7233985.41</v>
      </c>
      <c r="E30" s="15"/>
      <c r="F30" s="16"/>
      <c r="G30" s="16"/>
      <c r="H30" s="17"/>
      <c r="I30" s="11"/>
    </row>
    <row r="31" ht="22.5" customHeight="1" spans="1:9">
      <c r="A31" s="13"/>
      <c r="B31" s="40"/>
      <c r="C31" s="13" t="s">
        <v>644</v>
      </c>
      <c r="D31" s="14">
        <v>0</v>
      </c>
      <c r="E31" s="15"/>
      <c r="F31" s="16"/>
      <c r="G31" s="16"/>
      <c r="H31" s="17"/>
      <c r="I31" s="11"/>
    </row>
    <row r="32" ht="22.5" customHeight="1" spans="1:9">
      <c r="A32" s="13"/>
      <c r="B32" s="41"/>
      <c r="C32" s="13" t="s">
        <v>673</v>
      </c>
      <c r="D32" s="14">
        <f>IF(D31=0,0,D30/D31)*100</f>
        <v>0</v>
      </c>
      <c r="E32" s="15" t="s">
        <v>639</v>
      </c>
      <c r="F32" s="16" t="s">
        <v>674</v>
      </c>
      <c r="G32" s="18">
        <v>0.8</v>
      </c>
      <c r="H32" s="19" t="s">
        <v>640</v>
      </c>
      <c r="I32" s="26" t="s">
        <v>1156</v>
      </c>
    </row>
    <row r="33" ht="22.5" customHeight="1" spans="1:9">
      <c r="A33" s="13" t="s">
        <v>676</v>
      </c>
      <c r="B33" s="39" t="s">
        <v>732</v>
      </c>
      <c r="C33" s="13" t="s">
        <v>672</v>
      </c>
      <c r="D33" s="14">
        <v>0</v>
      </c>
      <c r="E33" s="15"/>
      <c r="F33" s="16"/>
      <c r="G33" s="16"/>
      <c r="H33" s="17"/>
      <c r="I33" s="11"/>
    </row>
    <row r="34" ht="22.5" customHeight="1" spans="1:9">
      <c r="A34" s="13"/>
      <c r="B34" s="40"/>
      <c r="C34" s="13" t="s">
        <v>343</v>
      </c>
      <c r="D34" s="14">
        <v>0</v>
      </c>
      <c r="E34" s="15"/>
      <c r="F34" s="16"/>
      <c r="G34" s="16"/>
      <c r="H34" s="17"/>
      <c r="I34" s="11"/>
    </row>
    <row r="35" ht="22.5" customHeight="1" spans="1:9">
      <c r="A35" s="13"/>
      <c r="B35" s="41"/>
      <c r="C35" s="13" t="s">
        <v>673</v>
      </c>
      <c r="D35" s="14">
        <f>IF(D34=0,0,D33/D34)*100</f>
        <v>0</v>
      </c>
      <c r="E35" s="15"/>
      <c r="F35" s="16"/>
      <c r="G35" s="16"/>
      <c r="H35" s="30"/>
      <c r="I35" s="11"/>
    </row>
    <row r="36" ht="22.5" customHeight="1" spans="1:9">
      <c r="A36" s="13" t="s">
        <v>1163</v>
      </c>
      <c r="B36" s="39" t="s">
        <v>732</v>
      </c>
      <c r="C36" s="13" t="s">
        <v>672</v>
      </c>
      <c r="D36" s="14">
        <v>3910927.02</v>
      </c>
      <c r="E36" s="15"/>
      <c r="F36" s="16"/>
      <c r="G36" s="16"/>
      <c r="H36" s="17"/>
      <c r="I36" s="11"/>
    </row>
    <row r="37" ht="22.5" customHeight="1" spans="1:9">
      <c r="A37" s="13"/>
      <c r="B37" s="40"/>
      <c r="C37" s="13" t="s">
        <v>644</v>
      </c>
      <c r="D37" s="14">
        <v>0</v>
      </c>
      <c r="E37" s="15"/>
      <c r="F37" s="16"/>
      <c r="G37" s="16"/>
      <c r="H37" s="17"/>
      <c r="I37" s="11"/>
    </row>
    <row r="38" ht="22.5" customHeight="1" spans="1:9">
      <c r="A38" s="13"/>
      <c r="B38" s="41"/>
      <c r="C38" s="13" t="s">
        <v>673</v>
      </c>
      <c r="D38" s="14">
        <f>IF(D37=0,0,D36/D37)*100</f>
        <v>0</v>
      </c>
      <c r="E38" s="15" t="s">
        <v>639</v>
      </c>
      <c r="F38" s="16" t="s">
        <v>674</v>
      </c>
      <c r="G38" s="16" t="s">
        <v>680</v>
      </c>
      <c r="H38" s="19" t="s">
        <v>640</v>
      </c>
      <c r="I38" s="26" t="s">
        <v>1156</v>
      </c>
    </row>
    <row r="39" ht="22.5" customHeight="1" spans="1:9">
      <c r="A39" s="13" t="s">
        <v>1164</v>
      </c>
      <c r="B39" s="39" t="s">
        <v>732</v>
      </c>
      <c r="C39" s="13" t="s">
        <v>672</v>
      </c>
      <c r="D39" s="14">
        <v>0</v>
      </c>
      <c r="E39" s="15"/>
      <c r="F39" s="16"/>
      <c r="G39" s="16"/>
      <c r="H39" s="17"/>
      <c r="I39" s="11"/>
    </row>
    <row r="40" ht="22.5" customHeight="1" spans="1:9">
      <c r="A40" s="13"/>
      <c r="B40" s="40"/>
      <c r="C40" s="13" t="s">
        <v>644</v>
      </c>
      <c r="D40" s="14">
        <v>0</v>
      </c>
      <c r="E40" s="15"/>
      <c r="F40" s="16"/>
      <c r="G40" s="16"/>
      <c r="H40" s="17"/>
      <c r="I40" s="11"/>
    </row>
    <row r="41" ht="22.5" customHeight="1" spans="1:9">
      <c r="A41" s="13"/>
      <c r="B41" s="41"/>
      <c r="C41" s="13" t="s">
        <v>673</v>
      </c>
      <c r="D41" s="14">
        <v>0</v>
      </c>
      <c r="E41" s="15"/>
      <c r="F41" s="16"/>
      <c r="G41" s="16"/>
      <c r="H41" s="22"/>
      <c r="I41" s="26"/>
    </row>
    <row r="42" ht="22.5" customHeight="1" spans="1:9">
      <c r="A42" s="13" t="s">
        <v>1165</v>
      </c>
      <c r="B42" s="39" t="s">
        <v>732</v>
      </c>
      <c r="C42" s="13" t="s">
        <v>672</v>
      </c>
      <c r="D42" s="14">
        <v>0</v>
      </c>
      <c r="E42" s="15"/>
      <c r="F42" s="16"/>
      <c r="G42" s="16"/>
      <c r="H42" s="17"/>
      <c r="I42" s="11"/>
    </row>
    <row r="43" ht="22.5" customHeight="1" spans="1:9">
      <c r="A43" s="13"/>
      <c r="B43" s="40"/>
      <c r="C43" s="13" t="s">
        <v>644</v>
      </c>
      <c r="D43" s="14">
        <v>0</v>
      </c>
      <c r="E43" s="15"/>
      <c r="F43" s="16"/>
      <c r="G43" s="16"/>
      <c r="H43" s="17"/>
      <c r="I43" s="11"/>
    </row>
    <row r="44" ht="22.5" customHeight="1" spans="1:9">
      <c r="A44" s="13"/>
      <c r="B44" s="41"/>
      <c r="C44" s="13" t="s">
        <v>673</v>
      </c>
      <c r="D44" s="14">
        <f>IF(D43=0,0,D42/D43)*100</f>
        <v>0</v>
      </c>
      <c r="E44" s="15" t="s">
        <v>639</v>
      </c>
      <c r="F44" s="16" t="s">
        <v>674</v>
      </c>
      <c r="G44" s="16" t="s">
        <v>680</v>
      </c>
      <c r="H44" s="19" t="s">
        <v>640</v>
      </c>
      <c r="I44" s="26" t="s">
        <v>1156</v>
      </c>
    </row>
    <row r="45" ht="22.5" customHeight="1" spans="1:9">
      <c r="A45" s="13" t="s">
        <v>1166</v>
      </c>
      <c r="B45" s="39" t="s">
        <v>732</v>
      </c>
      <c r="C45" s="13" t="s">
        <v>672</v>
      </c>
      <c r="D45" s="14">
        <v>0</v>
      </c>
      <c r="E45" s="15"/>
      <c r="F45" s="16"/>
      <c r="G45" s="16"/>
      <c r="H45" s="17"/>
      <c r="I45" s="11"/>
    </row>
    <row r="46" ht="22.5" customHeight="1" spans="1:9">
      <c r="A46" s="13"/>
      <c r="B46" s="40"/>
      <c r="C46" s="13" t="s">
        <v>644</v>
      </c>
      <c r="D46" s="14">
        <v>0</v>
      </c>
      <c r="E46" s="15"/>
      <c r="F46" s="16"/>
      <c r="G46" s="16"/>
      <c r="H46" s="17"/>
      <c r="I46" s="11"/>
    </row>
    <row r="47" ht="22.5" customHeight="1" spans="1:9">
      <c r="A47" s="13"/>
      <c r="B47" s="41"/>
      <c r="C47" s="13" t="s">
        <v>673</v>
      </c>
      <c r="D47" s="14">
        <f>IF(D46=0,0,D45/D46)*100</f>
        <v>0</v>
      </c>
      <c r="E47" s="15" t="s">
        <v>639</v>
      </c>
      <c r="F47" s="16" t="s">
        <v>674</v>
      </c>
      <c r="G47" s="16" t="s">
        <v>680</v>
      </c>
      <c r="H47" s="19" t="s">
        <v>640</v>
      </c>
      <c r="I47" s="26" t="s">
        <v>1156</v>
      </c>
    </row>
    <row r="48" ht="22.5" customHeight="1" spans="1:9">
      <c r="A48" s="13" t="s">
        <v>682</v>
      </c>
      <c r="B48" s="39" t="s">
        <v>732</v>
      </c>
      <c r="C48" s="13" t="s">
        <v>672</v>
      </c>
      <c r="D48" s="14">
        <v>40013</v>
      </c>
      <c r="E48" s="15"/>
      <c r="F48" s="16"/>
      <c r="G48" s="16"/>
      <c r="H48" s="17"/>
      <c r="I48" s="11"/>
    </row>
    <row r="49" ht="22.5" customHeight="1" spans="1:9">
      <c r="A49" s="13"/>
      <c r="B49" s="40"/>
      <c r="C49" s="13" t="s">
        <v>644</v>
      </c>
      <c r="D49" s="14">
        <v>0</v>
      </c>
      <c r="E49" s="15"/>
      <c r="F49" s="16"/>
      <c r="G49" s="16"/>
      <c r="H49" s="17"/>
      <c r="I49" s="11"/>
    </row>
    <row r="50" ht="22.5" customHeight="1" spans="1:9">
      <c r="A50" s="13"/>
      <c r="B50" s="41"/>
      <c r="C50" s="13" t="s">
        <v>673</v>
      </c>
      <c r="D50" s="14">
        <f>IF(D49=0,0,D48/D49)*100</f>
        <v>0</v>
      </c>
      <c r="E50" s="15" t="s">
        <v>639</v>
      </c>
      <c r="F50" s="16" t="s">
        <v>683</v>
      </c>
      <c r="G50" s="16" t="s">
        <v>665</v>
      </c>
      <c r="H50" s="19" t="s">
        <v>640</v>
      </c>
      <c r="I50" s="26" t="s">
        <v>1156</v>
      </c>
    </row>
    <row r="51" ht="22.5" customHeight="1" spans="1:9">
      <c r="A51" s="13" t="s">
        <v>690</v>
      </c>
      <c r="B51" s="39" t="s">
        <v>732</v>
      </c>
      <c r="C51" s="13" t="s">
        <v>672</v>
      </c>
      <c r="D51" s="14">
        <v>32741</v>
      </c>
      <c r="E51" s="15"/>
      <c r="F51" s="16"/>
      <c r="G51" s="16"/>
      <c r="H51" s="17"/>
      <c r="I51" s="11"/>
    </row>
    <row r="52" ht="22.5" customHeight="1" spans="1:9">
      <c r="A52" s="13"/>
      <c r="B52" s="40"/>
      <c r="C52" s="13" t="s">
        <v>644</v>
      </c>
      <c r="D52" s="14">
        <v>0</v>
      </c>
      <c r="E52" s="15"/>
      <c r="F52" s="16"/>
      <c r="G52" s="16"/>
      <c r="H52" s="17"/>
      <c r="I52" s="11"/>
    </row>
    <row r="53" ht="22.5" customHeight="1" spans="1:9">
      <c r="A53" s="13"/>
      <c r="B53" s="41"/>
      <c r="C53" s="13" t="s">
        <v>673</v>
      </c>
      <c r="D53" s="14">
        <f>IF(D52=0,0,D51/D52)*100</f>
        <v>0</v>
      </c>
      <c r="E53" s="15" t="s">
        <v>639</v>
      </c>
      <c r="F53" s="16" t="s">
        <v>683</v>
      </c>
      <c r="G53" s="16" t="s">
        <v>665</v>
      </c>
      <c r="H53" s="19" t="s">
        <v>640</v>
      </c>
      <c r="I53" s="26" t="s">
        <v>1156</v>
      </c>
    </row>
    <row r="54" ht="22.5" customHeight="1" spans="1:9">
      <c r="A54" s="13" t="s">
        <v>1167</v>
      </c>
      <c r="B54" s="39" t="s">
        <v>732</v>
      </c>
      <c r="C54" s="13" t="s">
        <v>672</v>
      </c>
      <c r="D54" s="14">
        <v>1643220000</v>
      </c>
      <c r="E54" s="15"/>
      <c r="F54" s="16"/>
      <c r="G54" s="16"/>
      <c r="H54" s="17"/>
      <c r="I54" s="11"/>
    </row>
    <row r="55" ht="22.5" customHeight="1" spans="1:9">
      <c r="A55" s="13"/>
      <c r="B55" s="40"/>
      <c r="C55" s="13" t="s">
        <v>644</v>
      </c>
      <c r="D55" s="14">
        <v>0</v>
      </c>
      <c r="E55" s="15"/>
      <c r="F55" s="16"/>
      <c r="G55" s="16"/>
      <c r="H55" s="17"/>
      <c r="I55" s="11"/>
    </row>
    <row r="56" ht="22.5" customHeight="1" spans="1:9">
      <c r="A56" s="13"/>
      <c r="B56" s="41"/>
      <c r="C56" s="13" t="s">
        <v>673</v>
      </c>
      <c r="D56" s="14">
        <f>IF(D55=0,0,D54/D55)*100</f>
        <v>0</v>
      </c>
      <c r="E56" s="15" t="s">
        <v>639</v>
      </c>
      <c r="F56" s="16" t="s">
        <v>674</v>
      </c>
      <c r="G56" s="16" t="s">
        <v>680</v>
      </c>
      <c r="H56" s="19" t="s">
        <v>640</v>
      </c>
      <c r="I56" s="26" t="s">
        <v>1156</v>
      </c>
    </row>
    <row r="57" ht="22.5" customHeight="1" spans="1:9">
      <c r="A57" s="42" t="s">
        <v>1168</v>
      </c>
      <c r="B57" s="39" t="s">
        <v>732</v>
      </c>
      <c r="C57" s="13" t="s">
        <v>672</v>
      </c>
      <c r="D57" s="14">
        <v>86</v>
      </c>
      <c r="E57" s="15"/>
      <c r="F57" s="16"/>
      <c r="G57" s="16"/>
      <c r="H57" s="17"/>
      <c r="I57" s="11"/>
    </row>
    <row r="58" ht="22.5" customHeight="1" spans="1:9">
      <c r="A58" s="43"/>
      <c r="B58" s="40"/>
      <c r="C58" s="13" t="s">
        <v>644</v>
      </c>
      <c r="D58" s="14">
        <v>0</v>
      </c>
      <c r="E58" s="15"/>
      <c r="F58" s="16"/>
      <c r="G58" s="16"/>
      <c r="H58" s="17"/>
      <c r="I58" s="11"/>
    </row>
    <row r="59" ht="22.5" customHeight="1" spans="1:9">
      <c r="A59" s="44"/>
      <c r="B59" s="41"/>
      <c r="C59" s="13" t="s">
        <v>673</v>
      </c>
      <c r="D59" s="14">
        <f>IF(D58=0,0,D57/D58)*100</f>
        <v>0</v>
      </c>
      <c r="E59" s="15" t="s">
        <v>639</v>
      </c>
      <c r="F59" s="16" t="s">
        <v>674</v>
      </c>
      <c r="G59" s="16" t="s">
        <v>680</v>
      </c>
      <c r="H59" s="19" t="s">
        <v>640</v>
      </c>
      <c r="I59" s="26" t="s">
        <v>1156</v>
      </c>
    </row>
    <row r="60" ht="22.5" customHeight="1" spans="1:9">
      <c r="A60" s="9" t="s">
        <v>695</v>
      </c>
      <c r="B60" s="9"/>
      <c r="C60" s="9"/>
      <c r="D60" s="9"/>
      <c r="E60" s="9"/>
      <c r="F60" s="9"/>
      <c r="G60" s="9"/>
      <c r="H60" s="37"/>
      <c r="I60" s="9"/>
    </row>
    <row r="61" ht="22.5" customHeight="1" spans="1:9">
      <c r="A61" s="75" t="s">
        <v>1169</v>
      </c>
      <c r="B61" s="27" t="s">
        <v>697</v>
      </c>
      <c r="C61" s="13" t="s">
        <v>698</v>
      </c>
      <c r="D61" s="14">
        <v>6204927.83</v>
      </c>
      <c r="E61" s="15"/>
      <c r="F61" s="16"/>
      <c r="G61" s="16"/>
      <c r="H61" s="17"/>
      <c r="I61" s="11"/>
    </row>
    <row r="62" ht="22.5" customHeight="1" spans="1:9">
      <c r="A62" s="76"/>
      <c r="B62" s="28"/>
      <c r="C62" s="13" t="s">
        <v>644</v>
      </c>
      <c r="D62" s="14">
        <v>0</v>
      </c>
      <c r="E62" s="15"/>
      <c r="F62" s="16"/>
      <c r="G62" s="16"/>
      <c r="H62" s="17"/>
      <c r="I62" s="11"/>
    </row>
    <row r="63" ht="22.5" customHeight="1" spans="1:9">
      <c r="A63" s="76"/>
      <c r="B63" s="28"/>
      <c r="C63" s="13" t="s">
        <v>699</v>
      </c>
      <c r="D63" s="14">
        <f>IF(D61=0,0,D62/D61-1)*100</f>
        <v>-100</v>
      </c>
      <c r="E63" s="15" t="s">
        <v>639</v>
      </c>
      <c r="F63" s="18">
        <v>0.3</v>
      </c>
      <c r="G63" s="18">
        <v>1.5</v>
      </c>
      <c r="H63" s="19" t="s">
        <v>640</v>
      </c>
      <c r="I63" s="26" t="s">
        <v>1156</v>
      </c>
    </row>
    <row r="64" ht="22.5" customHeight="1" spans="1:9">
      <c r="A64" s="77"/>
      <c r="B64" s="29"/>
      <c r="C64" s="13" t="s">
        <v>701</v>
      </c>
      <c r="D64" s="14">
        <f>IF(D61+D65=0,0,(D62+D66)/(D61+D65)-1)*100</f>
        <v>-100</v>
      </c>
      <c r="E64" s="15" t="s">
        <v>639</v>
      </c>
      <c r="F64" s="18">
        <v>0.05</v>
      </c>
      <c r="G64" s="18">
        <v>0.2</v>
      </c>
      <c r="H64" s="19" t="s">
        <v>640</v>
      </c>
      <c r="I64" s="26" t="s">
        <v>1156</v>
      </c>
    </row>
    <row r="65" ht="22.5" customHeight="1" spans="1:9">
      <c r="A65" s="75" t="s">
        <v>1170</v>
      </c>
      <c r="B65" s="27" t="s">
        <v>704</v>
      </c>
      <c r="C65" s="13" t="s">
        <v>698</v>
      </c>
      <c r="D65" s="50">
        <v>0</v>
      </c>
      <c r="E65" s="15"/>
      <c r="F65" s="16"/>
      <c r="G65" s="16"/>
      <c r="H65" s="30"/>
      <c r="I65" s="11"/>
    </row>
    <row r="66" ht="22.5" customHeight="1" spans="1:9">
      <c r="A66" s="77"/>
      <c r="B66" s="29"/>
      <c r="C66" s="13" t="s">
        <v>644</v>
      </c>
      <c r="D66" s="50">
        <v>0</v>
      </c>
      <c r="E66" s="15" t="s">
        <v>639</v>
      </c>
      <c r="F66" s="45">
        <v>0</v>
      </c>
      <c r="G66" s="45">
        <v>0</v>
      </c>
      <c r="H66" s="22" t="s">
        <v>640</v>
      </c>
      <c r="I66" s="26" t="s">
        <v>1156</v>
      </c>
    </row>
    <row r="67" ht="22.5" customHeight="1" spans="1:9">
      <c r="A67" s="13" t="s">
        <v>705</v>
      </c>
      <c r="B67" s="39" t="s">
        <v>732</v>
      </c>
      <c r="C67" s="13" t="s">
        <v>698</v>
      </c>
      <c r="D67" s="14">
        <v>0</v>
      </c>
      <c r="E67" s="15"/>
      <c r="F67" s="16"/>
      <c r="G67" s="16"/>
      <c r="H67" s="17"/>
      <c r="I67" s="11"/>
    </row>
    <row r="68" ht="22.5" customHeight="1" spans="1:9">
      <c r="A68" s="13"/>
      <c r="B68" s="40"/>
      <c r="C68" s="13" t="s">
        <v>644</v>
      </c>
      <c r="D68" s="14">
        <v>0</v>
      </c>
      <c r="E68" s="15"/>
      <c r="F68" s="16"/>
      <c r="G68" s="16"/>
      <c r="H68" s="17"/>
      <c r="I68" s="11"/>
    </row>
    <row r="69" ht="22.5" customHeight="1" spans="1:9">
      <c r="A69" s="13"/>
      <c r="B69" s="41"/>
      <c r="C69" s="13" t="s">
        <v>699</v>
      </c>
      <c r="D69" s="14">
        <f>IF(D67=0,0,D68/D67-1)*100</f>
        <v>0</v>
      </c>
      <c r="E69" s="15"/>
      <c r="F69" s="16"/>
      <c r="G69" s="16"/>
      <c r="H69" s="30"/>
      <c r="I69" s="11"/>
    </row>
    <row r="70" ht="22.5" customHeight="1" spans="1:9">
      <c r="A70" s="13" t="s">
        <v>1171</v>
      </c>
      <c r="B70" s="39" t="s">
        <v>732</v>
      </c>
      <c r="C70" s="13" t="s">
        <v>698</v>
      </c>
      <c r="D70" s="14">
        <v>5323702.58</v>
      </c>
      <c r="E70" s="15"/>
      <c r="F70" s="16"/>
      <c r="G70" s="16"/>
      <c r="H70" s="17"/>
      <c r="I70" s="11"/>
    </row>
    <row r="71" ht="22.5" customHeight="1" spans="1:9">
      <c r="A71" s="13"/>
      <c r="B71" s="40"/>
      <c r="C71" s="13" t="s">
        <v>644</v>
      </c>
      <c r="D71" s="14">
        <v>0</v>
      </c>
      <c r="E71" s="15"/>
      <c r="F71" s="16"/>
      <c r="G71" s="16"/>
      <c r="H71" s="17"/>
      <c r="I71" s="11"/>
    </row>
    <row r="72" ht="22.5" customHeight="1" spans="1:9">
      <c r="A72" s="13"/>
      <c r="B72" s="41"/>
      <c r="C72" s="13" t="s">
        <v>699</v>
      </c>
      <c r="D72" s="14">
        <f>IF(D70=0,0,D71/D70-1)*100</f>
        <v>-100</v>
      </c>
      <c r="E72" s="15" t="s">
        <v>639</v>
      </c>
      <c r="F72" s="16" t="s">
        <v>706</v>
      </c>
      <c r="G72" s="16" t="s">
        <v>700</v>
      </c>
      <c r="H72" s="19" t="s">
        <v>640</v>
      </c>
      <c r="I72" s="26" t="s">
        <v>1156</v>
      </c>
    </row>
    <row r="73" ht="22.5" customHeight="1" spans="1:9">
      <c r="A73" s="13" t="s">
        <v>1172</v>
      </c>
      <c r="B73" s="39" t="s">
        <v>732</v>
      </c>
      <c r="C73" s="13" t="s">
        <v>698</v>
      </c>
      <c r="D73" s="14">
        <v>0</v>
      </c>
      <c r="E73" s="15"/>
      <c r="F73" s="16"/>
      <c r="G73" s="16"/>
      <c r="H73" s="17"/>
      <c r="I73" s="11"/>
    </row>
    <row r="74" ht="22.5" customHeight="1" spans="1:9">
      <c r="A74" s="13"/>
      <c r="B74" s="40"/>
      <c r="C74" s="13" t="s">
        <v>644</v>
      </c>
      <c r="D74" s="14">
        <v>0</v>
      </c>
      <c r="E74" s="15"/>
      <c r="F74" s="16"/>
      <c r="G74" s="16"/>
      <c r="H74" s="17"/>
      <c r="I74" s="11"/>
    </row>
    <row r="75" ht="22.5" customHeight="1" spans="1:9">
      <c r="A75" s="13"/>
      <c r="B75" s="41"/>
      <c r="C75" s="13" t="s">
        <v>699</v>
      </c>
      <c r="D75" s="14">
        <v>0</v>
      </c>
      <c r="E75" s="15"/>
      <c r="F75" s="16"/>
      <c r="G75" s="16"/>
      <c r="H75" s="22"/>
      <c r="I75" s="26"/>
    </row>
    <row r="76" ht="22.5" customHeight="1" spans="1:9">
      <c r="A76" s="13" t="s">
        <v>1173</v>
      </c>
      <c r="B76" s="39" t="s">
        <v>732</v>
      </c>
      <c r="C76" s="13" t="s">
        <v>698</v>
      </c>
      <c r="D76" s="14">
        <v>0</v>
      </c>
      <c r="E76" s="15"/>
      <c r="F76" s="16"/>
      <c r="G76" s="16"/>
      <c r="H76" s="17"/>
      <c r="I76" s="11"/>
    </row>
    <row r="77" ht="22.5" customHeight="1" spans="1:9">
      <c r="A77" s="13"/>
      <c r="B77" s="40"/>
      <c r="C77" s="13" t="s">
        <v>644</v>
      </c>
      <c r="D77" s="14">
        <v>0</v>
      </c>
      <c r="E77" s="15"/>
      <c r="F77" s="16"/>
      <c r="G77" s="16"/>
      <c r="H77" s="17"/>
      <c r="I77" s="11"/>
    </row>
    <row r="78" ht="22.5" customHeight="1" spans="1:9">
      <c r="A78" s="13"/>
      <c r="B78" s="41"/>
      <c r="C78" s="13" t="s">
        <v>699</v>
      </c>
      <c r="D78" s="14">
        <f>IF(D76=0,0,D77/D76-1)*100</f>
        <v>0</v>
      </c>
      <c r="E78" s="15" t="s">
        <v>639</v>
      </c>
      <c r="F78" s="16" t="s">
        <v>706</v>
      </c>
      <c r="G78" s="16" t="s">
        <v>700</v>
      </c>
      <c r="H78" s="19" t="s">
        <v>640</v>
      </c>
      <c r="I78" s="26" t="s">
        <v>1156</v>
      </c>
    </row>
    <row r="79" ht="22.5" customHeight="1" spans="1:9">
      <c r="A79" s="13" t="s">
        <v>1174</v>
      </c>
      <c r="B79" s="39" t="s">
        <v>732</v>
      </c>
      <c r="C79" s="13" t="s">
        <v>698</v>
      </c>
      <c r="D79" s="14">
        <v>0</v>
      </c>
      <c r="E79" s="15"/>
      <c r="F79" s="16"/>
      <c r="G79" s="16"/>
      <c r="H79" s="17"/>
      <c r="I79" s="11"/>
    </row>
    <row r="80" ht="22.5" customHeight="1" spans="1:9">
      <c r="A80" s="13"/>
      <c r="B80" s="40"/>
      <c r="C80" s="13" t="s">
        <v>644</v>
      </c>
      <c r="D80" s="14">
        <v>0</v>
      </c>
      <c r="E80" s="15"/>
      <c r="F80" s="16"/>
      <c r="G80" s="16"/>
      <c r="H80" s="17"/>
      <c r="I80" s="11"/>
    </row>
    <row r="81" ht="22.5" customHeight="1" spans="1:9">
      <c r="A81" s="13"/>
      <c r="B81" s="41"/>
      <c r="C81" s="13" t="s">
        <v>699</v>
      </c>
      <c r="D81" s="14">
        <f>IF(D79=0,0,D80/D79-1)*100</f>
        <v>0</v>
      </c>
      <c r="E81" s="15" t="s">
        <v>639</v>
      </c>
      <c r="F81" s="16" t="s">
        <v>706</v>
      </c>
      <c r="G81" s="16" t="s">
        <v>700</v>
      </c>
      <c r="H81" s="19" t="s">
        <v>640</v>
      </c>
      <c r="I81" s="26" t="s">
        <v>1156</v>
      </c>
    </row>
    <row r="82" ht="22.5" customHeight="1" spans="1:9">
      <c r="A82" s="13" t="s">
        <v>968</v>
      </c>
      <c r="B82" s="39" t="s">
        <v>732</v>
      </c>
      <c r="C82" s="13" t="s">
        <v>698</v>
      </c>
      <c r="D82" s="14">
        <v>47253</v>
      </c>
      <c r="E82" s="15"/>
      <c r="F82" s="16"/>
      <c r="G82" s="16"/>
      <c r="H82" s="17"/>
      <c r="I82" s="11"/>
    </row>
    <row r="83" ht="22.5" customHeight="1" spans="1:9">
      <c r="A83" s="13"/>
      <c r="B83" s="40"/>
      <c r="C83" s="13" t="s">
        <v>644</v>
      </c>
      <c r="D83" s="14">
        <v>0</v>
      </c>
      <c r="E83" s="15"/>
      <c r="F83" s="16"/>
      <c r="G83" s="16"/>
      <c r="H83" s="17"/>
      <c r="I83" s="11"/>
    </row>
    <row r="84" ht="22.5" customHeight="1" spans="1:9">
      <c r="A84" s="13"/>
      <c r="B84" s="41"/>
      <c r="C84" s="13" t="s">
        <v>699</v>
      </c>
      <c r="D84" s="14">
        <f>IF(D82=0,0,D83/D82-1)*100</f>
        <v>-100</v>
      </c>
      <c r="E84" s="15" t="s">
        <v>639</v>
      </c>
      <c r="F84" s="16" t="s">
        <v>706</v>
      </c>
      <c r="G84" s="16" t="s">
        <v>700</v>
      </c>
      <c r="H84" s="19" t="s">
        <v>640</v>
      </c>
      <c r="I84" s="26" t="s">
        <v>1156</v>
      </c>
    </row>
    <row r="85" ht="22.5" customHeight="1" spans="1:9">
      <c r="A85" s="13" t="s">
        <v>972</v>
      </c>
      <c r="B85" s="39" t="s">
        <v>732</v>
      </c>
      <c r="C85" s="13" t="s">
        <v>698</v>
      </c>
      <c r="D85" s="14">
        <v>33298</v>
      </c>
      <c r="E85" s="15"/>
      <c r="F85" s="16"/>
      <c r="G85" s="16"/>
      <c r="H85" s="17"/>
      <c r="I85" s="11"/>
    </row>
    <row r="86" ht="22.5" customHeight="1" spans="1:9">
      <c r="A86" s="13"/>
      <c r="B86" s="40"/>
      <c r="C86" s="13" t="s">
        <v>644</v>
      </c>
      <c r="D86" s="14">
        <v>0</v>
      </c>
      <c r="E86" s="15"/>
      <c r="F86" s="16"/>
      <c r="G86" s="16"/>
      <c r="H86" s="17"/>
      <c r="I86" s="11"/>
    </row>
    <row r="87" ht="22.5" customHeight="1" spans="1:9">
      <c r="A87" s="13"/>
      <c r="B87" s="41"/>
      <c r="C87" s="13" t="s">
        <v>699</v>
      </c>
      <c r="D87" s="14">
        <f>IF(D85=0,0,D86/D85-1)*100</f>
        <v>-100</v>
      </c>
      <c r="E87" s="15" t="s">
        <v>639</v>
      </c>
      <c r="F87" s="16" t="s">
        <v>706</v>
      </c>
      <c r="G87" s="16" t="s">
        <v>700</v>
      </c>
      <c r="H87" s="19" t="s">
        <v>640</v>
      </c>
      <c r="I87" s="26" t="s">
        <v>1156</v>
      </c>
    </row>
    <row r="88" ht="22.5" customHeight="1" spans="1:9">
      <c r="A88" s="13" t="s">
        <v>1175</v>
      </c>
      <c r="B88" s="39" t="s">
        <v>732</v>
      </c>
      <c r="C88" s="13" t="s">
        <v>698</v>
      </c>
      <c r="D88" s="14">
        <v>2067300000</v>
      </c>
      <c r="E88" s="15"/>
      <c r="F88" s="16"/>
      <c r="G88" s="16"/>
      <c r="H88" s="17"/>
      <c r="I88" s="11"/>
    </row>
    <row r="89" ht="22.5" customHeight="1" spans="1:9">
      <c r="A89" s="13"/>
      <c r="B89" s="40"/>
      <c r="C89" s="13" t="s">
        <v>644</v>
      </c>
      <c r="D89" s="14">
        <v>0</v>
      </c>
      <c r="E89" s="15"/>
      <c r="F89" s="16"/>
      <c r="G89" s="16"/>
      <c r="H89" s="17"/>
      <c r="I89" s="11"/>
    </row>
    <row r="90" ht="22.5" customHeight="1" spans="1:9">
      <c r="A90" s="13"/>
      <c r="B90" s="41"/>
      <c r="C90" s="13" t="s">
        <v>699</v>
      </c>
      <c r="D90" s="14">
        <f>IF(D88=0,0,D89/D88-1)*100</f>
        <v>-100</v>
      </c>
      <c r="E90" s="15" t="s">
        <v>639</v>
      </c>
      <c r="F90" s="16" t="s">
        <v>702</v>
      </c>
      <c r="G90" s="16" t="s">
        <v>700</v>
      </c>
      <c r="H90" s="19" t="s">
        <v>640</v>
      </c>
      <c r="I90" s="26" t="s">
        <v>1156</v>
      </c>
    </row>
    <row r="91" ht="22.5" customHeight="1" spans="1:9">
      <c r="A91" s="42" t="s">
        <v>1176</v>
      </c>
      <c r="B91" s="39" t="s">
        <v>732</v>
      </c>
      <c r="C91" s="13" t="s">
        <v>698</v>
      </c>
      <c r="D91" s="14">
        <v>58</v>
      </c>
      <c r="E91" s="15"/>
      <c r="F91" s="16"/>
      <c r="G91" s="16"/>
      <c r="H91" s="17"/>
      <c r="I91" s="11"/>
    </row>
    <row r="92" ht="22.5" customHeight="1" spans="1:9">
      <c r="A92" s="43"/>
      <c r="B92" s="40"/>
      <c r="C92" s="13" t="s">
        <v>644</v>
      </c>
      <c r="D92" s="14">
        <v>0</v>
      </c>
      <c r="E92" s="15"/>
      <c r="F92" s="16"/>
      <c r="G92" s="16"/>
      <c r="H92" s="17"/>
      <c r="I92" s="11"/>
    </row>
    <row r="93" ht="22.5" customHeight="1" spans="1:9">
      <c r="A93" s="44"/>
      <c r="B93" s="41"/>
      <c r="C93" s="13" t="s">
        <v>699</v>
      </c>
      <c r="D93" s="14">
        <f>IF(D91=0,0,D92/D91-1)*100</f>
        <v>-100</v>
      </c>
      <c r="E93" s="15" t="s">
        <v>639</v>
      </c>
      <c r="F93" s="18">
        <v>-0.2</v>
      </c>
      <c r="G93" s="18">
        <v>0.2</v>
      </c>
      <c r="H93" s="19" t="s">
        <v>640</v>
      </c>
      <c r="I93" s="26" t="s">
        <v>1156</v>
      </c>
    </row>
    <row r="94" ht="22.5" customHeight="1" spans="1:9">
      <c r="A94" s="46"/>
      <c r="B94" s="46"/>
      <c r="C94" s="46"/>
      <c r="D94" s="47"/>
      <c r="E94" s="46"/>
      <c r="F94" s="46"/>
      <c r="G94" s="48"/>
      <c r="H94" s="49"/>
      <c r="I94" s="48"/>
    </row>
  </sheetData>
  <mergeCells count="71">
    <mergeCell ref="A1:I1"/>
    <mergeCell ref="A2:I2"/>
    <mergeCell ref="F4:G4"/>
    <mergeCell ref="A6:I6"/>
    <mergeCell ref="A10:I10"/>
    <mergeCell ref="A29:I29"/>
    <mergeCell ref="A60:I60"/>
    <mergeCell ref="A94:I94"/>
    <mergeCell ref="A4:A5"/>
    <mergeCell ref="A7:A9"/>
    <mergeCell ref="A11:A13"/>
    <mergeCell ref="A14:A16"/>
    <mergeCell ref="A17:A19"/>
    <mergeCell ref="A20:A22"/>
    <mergeCell ref="A23:A25"/>
    <mergeCell ref="A26:A28"/>
    <mergeCell ref="A30:A32"/>
    <mergeCell ref="A33:A35"/>
    <mergeCell ref="A36:A38"/>
    <mergeCell ref="A39:A41"/>
    <mergeCell ref="A42:A44"/>
    <mergeCell ref="A45:A47"/>
    <mergeCell ref="A48:A50"/>
    <mergeCell ref="A51:A53"/>
    <mergeCell ref="A54:A56"/>
    <mergeCell ref="A57:A59"/>
    <mergeCell ref="A61:A64"/>
    <mergeCell ref="A65:A66"/>
    <mergeCell ref="A67:A69"/>
    <mergeCell ref="A70:A72"/>
    <mergeCell ref="A73:A75"/>
    <mergeCell ref="A76:A78"/>
    <mergeCell ref="A79:A81"/>
    <mergeCell ref="A82:A84"/>
    <mergeCell ref="A85:A87"/>
    <mergeCell ref="A88:A90"/>
    <mergeCell ref="A91:A93"/>
    <mergeCell ref="B4:B5"/>
    <mergeCell ref="B7:B9"/>
    <mergeCell ref="B11:B13"/>
    <mergeCell ref="B14:B16"/>
    <mergeCell ref="B17:B19"/>
    <mergeCell ref="B20:B22"/>
    <mergeCell ref="B23:B25"/>
    <mergeCell ref="B26:B28"/>
    <mergeCell ref="B30:B32"/>
    <mergeCell ref="B33:B35"/>
    <mergeCell ref="B36:B38"/>
    <mergeCell ref="B39:B41"/>
    <mergeCell ref="B42:B44"/>
    <mergeCell ref="B45:B47"/>
    <mergeCell ref="B48:B50"/>
    <mergeCell ref="B51:B53"/>
    <mergeCell ref="B54:B56"/>
    <mergeCell ref="B57:B59"/>
    <mergeCell ref="B61:B64"/>
    <mergeCell ref="B65:B66"/>
    <mergeCell ref="B67:B69"/>
    <mergeCell ref="B70:B72"/>
    <mergeCell ref="B73:B75"/>
    <mergeCell ref="B76:B78"/>
    <mergeCell ref="B79:B81"/>
    <mergeCell ref="B82:B84"/>
    <mergeCell ref="B85:B87"/>
    <mergeCell ref="B88:B90"/>
    <mergeCell ref="B91:B93"/>
    <mergeCell ref="C4:C5"/>
    <mergeCell ref="D4:D5"/>
    <mergeCell ref="E4:E5"/>
    <mergeCell ref="H4:H5"/>
    <mergeCell ref="I4:I5"/>
  </mergeCells>
  <pageMargins left="1.18055555555556" right="1.18055555555556" top="1.18055555555556" bottom="1.18055555555556" header="0.511805555555556" footer="0.511805555555556"/>
  <pageSetup paperSize="9" orientation="portrait" errors="blank"/>
  <headerFooter alignWithMargins="0"/>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126"/>
  <sheetViews>
    <sheetView topLeftCell="A19" workbookViewId="0">
      <selection activeCell="A1" sqref="A1"/>
    </sheetView>
  </sheetViews>
  <sheetFormatPr defaultColWidth="8" defaultRowHeight="15"/>
  <cols>
    <col min="1" max="1" width="24.6666666666667" style="1"/>
    <col min="2" max="2" width="22.9428571428571" style="1"/>
    <col min="3" max="3" width="26.5333333333333" style="1"/>
    <col min="4" max="4" width="28.5333333333333" style="1"/>
    <col min="5" max="5" width="5.73333333333333" style="1"/>
    <col min="6" max="6" width="10.3238095238095" style="1"/>
    <col min="7" max="7" width="12.7619047619048" style="1"/>
    <col min="8" max="8" width="7.02857142857143" style="1"/>
    <col min="9" max="9" width="48.0476190476191" style="1"/>
  </cols>
  <sheetData>
    <row r="1" ht="34.5" customHeight="1" spans="1:9">
      <c r="A1" s="2" t="s">
        <v>1177</v>
      </c>
      <c r="B1" s="2"/>
      <c r="C1" s="2"/>
      <c r="D1" s="2"/>
      <c r="E1" s="2"/>
      <c r="F1" s="2"/>
      <c r="G1" s="2"/>
      <c r="H1" s="3"/>
      <c r="I1" s="2"/>
    </row>
    <row r="2" ht="16.5" customHeight="1" spans="1:9">
      <c r="A2" s="3"/>
      <c r="B2" s="3"/>
      <c r="C2" s="3"/>
      <c r="D2" s="3"/>
      <c r="E2" s="3"/>
      <c r="F2" s="3"/>
      <c r="G2" s="3"/>
      <c r="H2" s="3"/>
      <c r="I2" s="24" t="s">
        <v>1178</v>
      </c>
    </row>
    <row r="3" ht="16.5" customHeight="1" spans="1:9">
      <c r="A3" s="4"/>
      <c r="B3" s="5"/>
      <c r="C3" s="5"/>
      <c r="D3" s="5"/>
      <c r="E3" s="5"/>
      <c r="F3" s="5"/>
      <c r="G3" s="5"/>
      <c r="H3" s="5"/>
      <c r="I3" s="25" t="s">
        <v>724</v>
      </c>
    </row>
    <row r="4" ht="24" customHeight="1" spans="1:9">
      <c r="A4" s="6" t="s">
        <v>338</v>
      </c>
      <c r="B4" s="6" t="s">
        <v>624</v>
      </c>
      <c r="C4" s="6" t="s">
        <v>625</v>
      </c>
      <c r="D4" s="6" t="s">
        <v>626</v>
      </c>
      <c r="E4" s="7" t="s">
        <v>627</v>
      </c>
      <c r="F4" s="6" t="s">
        <v>628</v>
      </c>
      <c r="G4" s="6"/>
      <c r="H4" s="7" t="s">
        <v>629</v>
      </c>
      <c r="I4" s="17" t="s">
        <v>725</v>
      </c>
    </row>
    <row r="5" ht="24" customHeight="1" spans="1:9">
      <c r="A5" s="6"/>
      <c r="B5" s="6"/>
      <c r="C5" s="6"/>
      <c r="D5" s="6"/>
      <c r="E5" s="6"/>
      <c r="F5" s="6" t="s">
        <v>631</v>
      </c>
      <c r="G5" s="6" t="s">
        <v>632</v>
      </c>
      <c r="H5" s="6"/>
      <c r="I5" s="17"/>
    </row>
    <row r="6" ht="24" customHeight="1" spans="1:9">
      <c r="A6" s="8" t="s">
        <v>887</v>
      </c>
      <c r="B6" s="8"/>
      <c r="C6" s="9"/>
      <c r="D6" s="9"/>
      <c r="E6" s="9"/>
      <c r="F6" s="9"/>
      <c r="G6" s="9"/>
      <c r="H6" s="10"/>
      <c r="I6" s="9"/>
    </row>
    <row r="7" ht="27" customHeight="1" spans="1:9">
      <c r="A7" s="11" t="s">
        <v>1049</v>
      </c>
      <c r="B7" s="12" t="s">
        <v>728</v>
      </c>
      <c r="C7" s="13" t="s">
        <v>644</v>
      </c>
      <c r="D7" s="14">
        <v>0</v>
      </c>
      <c r="E7" s="15"/>
      <c r="F7" s="16"/>
      <c r="G7" s="16"/>
      <c r="H7" s="17"/>
      <c r="I7" s="11"/>
    </row>
    <row r="8" ht="27" customHeight="1" spans="1:9">
      <c r="A8" s="11"/>
      <c r="B8" s="12"/>
      <c r="C8" s="13" t="s">
        <v>80</v>
      </c>
      <c r="D8" s="14">
        <v>0</v>
      </c>
      <c r="E8" s="15"/>
      <c r="F8" s="16"/>
      <c r="G8" s="16"/>
      <c r="H8" s="17"/>
      <c r="I8" s="11"/>
    </row>
    <row r="9" ht="27" customHeight="1" spans="1:9">
      <c r="A9" s="11"/>
      <c r="B9" s="12"/>
      <c r="C9" s="13" t="s">
        <v>729</v>
      </c>
      <c r="D9" s="14">
        <v>0</v>
      </c>
      <c r="E9" s="15"/>
      <c r="F9" s="16"/>
      <c r="G9" s="16"/>
      <c r="H9" s="17"/>
      <c r="I9" s="11"/>
    </row>
    <row r="10" ht="27" customHeight="1" spans="1:9">
      <c r="A10" s="11"/>
      <c r="B10" s="12"/>
      <c r="C10" s="13" t="s">
        <v>730</v>
      </c>
      <c r="D10" s="14">
        <v>0</v>
      </c>
      <c r="E10" s="15" t="s">
        <v>639</v>
      </c>
      <c r="F10" s="18">
        <v>0.05</v>
      </c>
      <c r="G10" s="18">
        <v>0.2</v>
      </c>
      <c r="H10" s="19" t="s">
        <v>640</v>
      </c>
      <c r="I10" s="26" t="s">
        <v>1156</v>
      </c>
    </row>
    <row r="11" ht="27" customHeight="1" spans="1:9">
      <c r="A11" s="11" t="s">
        <v>1179</v>
      </c>
      <c r="B11" s="12" t="s">
        <v>732</v>
      </c>
      <c r="C11" s="13" t="s">
        <v>644</v>
      </c>
      <c r="D11" s="14">
        <v>0</v>
      </c>
      <c r="E11" s="15"/>
      <c r="F11" s="16"/>
      <c r="G11" s="16"/>
      <c r="H11" s="17"/>
      <c r="I11" s="11"/>
    </row>
    <row r="12" ht="27" customHeight="1" spans="1:9">
      <c r="A12" s="11"/>
      <c r="B12" s="12"/>
      <c r="C12" s="13" t="s">
        <v>80</v>
      </c>
      <c r="D12" s="14">
        <v>0</v>
      </c>
      <c r="E12" s="15"/>
      <c r="F12" s="16"/>
      <c r="G12" s="16"/>
      <c r="H12" s="17"/>
      <c r="I12" s="11"/>
    </row>
    <row r="13" ht="27" customHeight="1" spans="1:9">
      <c r="A13" s="11"/>
      <c r="B13" s="12"/>
      <c r="C13" s="13" t="s">
        <v>729</v>
      </c>
      <c r="D13" s="14">
        <v>0</v>
      </c>
      <c r="E13" s="15"/>
      <c r="F13" s="16"/>
      <c r="G13" s="16"/>
      <c r="H13" s="17"/>
      <c r="I13" s="11"/>
    </row>
    <row r="14" ht="27" customHeight="1" spans="1:9">
      <c r="A14" s="11"/>
      <c r="B14" s="12"/>
      <c r="C14" s="13" t="s">
        <v>730</v>
      </c>
      <c r="D14" s="14">
        <v>0</v>
      </c>
      <c r="E14" s="15" t="s">
        <v>639</v>
      </c>
      <c r="F14" s="18">
        <v>0.05</v>
      </c>
      <c r="G14" s="18">
        <v>0.2</v>
      </c>
      <c r="H14" s="19" t="s">
        <v>640</v>
      </c>
      <c r="I14" s="26" t="s">
        <v>1156</v>
      </c>
    </row>
    <row r="15" ht="27" customHeight="1" spans="1:9">
      <c r="A15" s="11" t="s">
        <v>1180</v>
      </c>
      <c r="B15" s="12" t="s">
        <v>732</v>
      </c>
      <c r="C15" s="13" t="s">
        <v>644</v>
      </c>
      <c r="D15" s="14">
        <v>0</v>
      </c>
      <c r="E15" s="15"/>
      <c r="F15" s="16"/>
      <c r="G15" s="16"/>
      <c r="H15" s="17"/>
      <c r="I15" s="11"/>
    </row>
    <row r="16" ht="27" customHeight="1" spans="1:9">
      <c r="A16" s="11"/>
      <c r="B16" s="12"/>
      <c r="C16" s="13" t="s">
        <v>80</v>
      </c>
      <c r="D16" s="14">
        <v>0</v>
      </c>
      <c r="E16" s="15"/>
      <c r="F16" s="16"/>
      <c r="G16" s="16"/>
      <c r="H16" s="17"/>
      <c r="I16" s="11"/>
    </row>
    <row r="17" ht="27" customHeight="1" spans="1:9">
      <c r="A17" s="11"/>
      <c r="B17" s="12"/>
      <c r="C17" s="13" t="s">
        <v>729</v>
      </c>
      <c r="D17" s="14">
        <v>0</v>
      </c>
      <c r="E17" s="15"/>
      <c r="F17" s="16"/>
      <c r="G17" s="16"/>
      <c r="H17" s="17"/>
      <c r="I17" s="11"/>
    </row>
    <row r="18" ht="27" customHeight="1" spans="1:9">
      <c r="A18" s="11"/>
      <c r="B18" s="12"/>
      <c r="C18" s="13" t="s">
        <v>730</v>
      </c>
      <c r="D18" s="14">
        <v>0</v>
      </c>
      <c r="E18" s="15" t="s">
        <v>639</v>
      </c>
      <c r="F18" s="18">
        <v>0.05</v>
      </c>
      <c r="G18" s="18">
        <v>0.2</v>
      </c>
      <c r="H18" s="19" t="s">
        <v>640</v>
      </c>
      <c r="I18" s="26" t="s">
        <v>1156</v>
      </c>
    </row>
    <row r="19" ht="27" customHeight="1" spans="1:9">
      <c r="A19" s="11" t="s">
        <v>1181</v>
      </c>
      <c r="B19" s="12" t="s">
        <v>732</v>
      </c>
      <c r="C19" s="13" t="s">
        <v>644</v>
      </c>
      <c r="D19" s="14">
        <v>0</v>
      </c>
      <c r="E19" s="15"/>
      <c r="F19" s="16"/>
      <c r="G19" s="16"/>
      <c r="H19" s="17"/>
      <c r="I19" s="11"/>
    </row>
    <row r="20" ht="27" customHeight="1" spans="1:9">
      <c r="A20" s="11"/>
      <c r="B20" s="12"/>
      <c r="C20" s="13" t="s">
        <v>80</v>
      </c>
      <c r="D20" s="14">
        <v>0</v>
      </c>
      <c r="E20" s="15"/>
      <c r="F20" s="16"/>
      <c r="G20" s="16"/>
      <c r="H20" s="17"/>
      <c r="I20" s="11"/>
    </row>
    <row r="21" ht="27" customHeight="1" spans="1:9">
      <c r="A21" s="11"/>
      <c r="B21" s="12"/>
      <c r="C21" s="13" t="s">
        <v>729</v>
      </c>
      <c r="D21" s="14">
        <v>0</v>
      </c>
      <c r="E21" s="15"/>
      <c r="F21" s="16"/>
      <c r="G21" s="16"/>
      <c r="H21" s="17"/>
      <c r="I21" s="11"/>
    </row>
    <row r="22" ht="27" customHeight="1" spans="1:9">
      <c r="A22" s="11"/>
      <c r="B22" s="12"/>
      <c r="C22" s="13" t="s">
        <v>730</v>
      </c>
      <c r="D22" s="14">
        <v>0</v>
      </c>
      <c r="E22" s="15" t="s">
        <v>639</v>
      </c>
      <c r="F22" s="18">
        <v>0.05</v>
      </c>
      <c r="G22" s="18">
        <v>0.2</v>
      </c>
      <c r="H22" s="19" t="s">
        <v>640</v>
      </c>
      <c r="I22" s="26" t="s">
        <v>1156</v>
      </c>
    </row>
    <row r="23" ht="27" customHeight="1" spans="1:9">
      <c r="A23" s="11" t="s">
        <v>1182</v>
      </c>
      <c r="B23" s="12" t="s">
        <v>967</v>
      </c>
      <c r="C23" s="13" t="s">
        <v>644</v>
      </c>
      <c r="D23" s="50">
        <v>0</v>
      </c>
      <c r="E23" s="15" t="s">
        <v>639</v>
      </c>
      <c r="F23" s="20">
        <v>0</v>
      </c>
      <c r="G23" s="20">
        <v>0</v>
      </c>
      <c r="H23" s="19" t="s">
        <v>640</v>
      </c>
      <c r="I23" s="26"/>
    </row>
    <row r="24" ht="27" customHeight="1" spans="1:9">
      <c r="A24" s="11"/>
      <c r="B24" s="12"/>
      <c r="C24" s="13" t="s">
        <v>80</v>
      </c>
      <c r="D24" s="50">
        <v>0</v>
      </c>
      <c r="E24" s="15" t="s">
        <v>639</v>
      </c>
      <c r="F24" s="20">
        <v>0</v>
      </c>
      <c r="G24" s="20">
        <v>0</v>
      </c>
      <c r="H24" s="19" t="s">
        <v>640</v>
      </c>
      <c r="I24" s="26"/>
    </row>
    <row r="25" ht="27" customHeight="1" spans="1:9">
      <c r="A25" s="11"/>
      <c r="B25" s="12"/>
      <c r="C25" s="13" t="s">
        <v>729</v>
      </c>
      <c r="D25" s="14">
        <v>0</v>
      </c>
      <c r="E25" s="15"/>
      <c r="F25" s="16"/>
      <c r="G25" s="16"/>
      <c r="H25" s="17"/>
      <c r="I25" s="11"/>
    </row>
    <row r="26" ht="27" customHeight="1" spans="1:9">
      <c r="A26" s="11"/>
      <c r="B26" s="12"/>
      <c r="C26" s="13" t="s">
        <v>730</v>
      </c>
      <c r="D26" s="14">
        <v>0</v>
      </c>
      <c r="E26" s="15" t="s">
        <v>639</v>
      </c>
      <c r="F26" s="18">
        <v>0.05</v>
      </c>
      <c r="G26" s="18">
        <v>0.2</v>
      </c>
      <c r="H26" s="19" t="s">
        <v>640</v>
      </c>
      <c r="I26" s="26" t="s">
        <v>1156</v>
      </c>
    </row>
    <row r="27" ht="27" customHeight="1" spans="1:9">
      <c r="A27" s="11" t="s">
        <v>1183</v>
      </c>
      <c r="B27" s="12" t="s">
        <v>732</v>
      </c>
      <c r="C27" s="13" t="s">
        <v>644</v>
      </c>
      <c r="D27" s="14">
        <v>0</v>
      </c>
      <c r="E27" s="15" t="s">
        <v>639</v>
      </c>
      <c r="F27" s="20">
        <v>0</v>
      </c>
      <c r="G27" s="20">
        <v>0</v>
      </c>
      <c r="H27" s="19" t="s">
        <v>640</v>
      </c>
      <c r="I27" s="26" t="s">
        <v>1156</v>
      </c>
    </row>
    <row r="28" ht="27" customHeight="1" spans="1:9">
      <c r="A28" s="11"/>
      <c r="B28" s="12"/>
      <c r="C28" s="13" t="s">
        <v>80</v>
      </c>
      <c r="D28" s="14">
        <v>0</v>
      </c>
      <c r="E28" s="15" t="s">
        <v>639</v>
      </c>
      <c r="F28" s="20">
        <v>0</v>
      </c>
      <c r="G28" s="20">
        <v>0</v>
      </c>
      <c r="H28" s="19" t="s">
        <v>640</v>
      </c>
      <c r="I28" s="26" t="s">
        <v>1156</v>
      </c>
    </row>
    <row r="29" ht="27" customHeight="1" spans="1:9">
      <c r="A29" s="11" t="s">
        <v>757</v>
      </c>
      <c r="B29" s="12" t="s">
        <v>732</v>
      </c>
      <c r="C29" s="13" t="s">
        <v>644</v>
      </c>
      <c r="D29" s="14">
        <v>0</v>
      </c>
      <c r="E29" s="15" t="s">
        <v>639</v>
      </c>
      <c r="F29" s="20">
        <v>0</v>
      </c>
      <c r="G29" s="20">
        <v>0</v>
      </c>
      <c r="H29" s="19" t="s">
        <v>640</v>
      </c>
      <c r="I29" s="26" t="s">
        <v>1156</v>
      </c>
    </row>
    <row r="30" ht="27" customHeight="1" spans="1:9">
      <c r="A30" s="11"/>
      <c r="B30" s="12"/>
      <c r="C30" s="13" t="s">
        <v>80</v>
      </c>
      <c r="D30" s="14">
        <v>0</v>
      </c>
      <c r="E30" s="15" t="s">
        <v>639</v>
      </c>
      <c r="F30" s="20">
        <v>0</v>
      </c>
      <c r="G30" s="20">
        <v>0</v>
      </c>
      <c r="H30" s="19" t="s">
        <v>640</v>
      </c>
      <c r="I30" s="26" t="s">
        <v>1156</v>
      </c>
    </row>
    <row r="31" ht="27" customHeight="1" spans="1:9">
      <c r="A31" s="11"/>
      <c r="B31" s="12"/>
      <c r="C31" s="13" t="s">
        <v>729</v>
      </c>
      <c r="D31" s="14">
        <v>0</v>
      </c>
      <c r="E31" s="15"/>
      <c r="F31" s="16"/>
      <c r="G31" s="16"/>
      <c r="H31" s="10"/>
      <c r="I31" s="11"/>
    </row>
    <row r="32" ht="27" customHeight="1" spans="1:9">
      <c r="A32" s="51"/>
      <c r="B32" s="52"/>
      <c r="C32" s="53" t="s">
        <v>730</v>
      </c>
      <c r="D32" s="14">
        <v>0</v>
      </c>
      <c r="E32" s="15"/>
      <c r="F32" s="16"/>
      <c r="G32" s="16"/>
      <c r="H32" s="54"/>
      <c r="I32" s="51"/>
    </row>
    <row r="33" ht="27" customHeight="1" spans="1:9">
      <c r="A33" s="55" t="s">
        <v>1184</v>
      </c>
      <c r="B33" s="55" t="s">
        <v>902</v>
      </c>
      <c r="C33" s="56" t="s">
        <v>763</v>
      </c>
      <c r="D33" s="14">
        <v>0</v>
      </c>
      <c r="E33" s="15"/>
      <c r="F33" s="20"/>
      <c r="G33" s="57"/>
      <c r="H33" s="58"/>
      <c r="I33" s="58"/>
    </row>
    <row r="34" ht="27" customHeight="1" spans="1:9">
      <c r="A34" s="59"/>
      <c r="B34" s="59"/>
      <c r="C34" s="56" t="s">
        <v>764</v>
      </c>
      <c r="D34" s="14">
        <v>0</v>
      </c>
      <c r="E34" s="15"/>
      <c r="F34" s="20"/>
      <c r="G34" s="57"/>
      <c r="H34" s="60"/>
      <c r="I34" s="60"/>
    </row>
    <row r="35" ht="27" customHeight="1" spans="1:9">
      <c r="A35" s="59"/>
      <c r="B35" s="59"/>
      <c r="C35" s="56" t="s">
        <v>638</v>
      </c>
      <c r="D35" s="61">
        <v>0</v>
      </c>
      <c r="E35" s="15" t="s">
        <v>639</v>
      </c>
      <c r="F35" s="20">
        <v>0</v>
      </c>
      <c r="G35" s="20">
        <v>0</v>
      </c>
      <c r="H35" s="62" t="s">
        <v>640</v>
      </c>
      <c r="I35" s="73" t="s">
        <v>1156</v>
      </c>
    </row>
    <row r="36" ht="27" customHeight="1" spans="1:9">
      <c r="A36" s="59"/>
      <c r="B36" s="59"/>
      <c r="C36" s="56" t="s">
        <v>765</v>
      </c>
      <c r="D36" s="50">
        <v>0</v>
      </c>
      <c r="E36" s="15"/>
      <c r="F36" s="20"/>
      <c r="G36" s="57"/>
      <c r="H36" s="58"/>
      <c r="I36" s="58"/>
    </row>
    <row r="37" ht="27" customHeight="1" spans="1:9">
      <c r="A37" s="59"/>
      <c r="B37" s="59"/>
      <c r="C37" s="56" t="s">
        <v>766</v>
      </c>
      <c r="D37" s="14">
        <v>0</v>
      </c>
      <c r="E37" s="15"/>
      <c r="F37" s="20"/>
      <c r="G37" s="57"/>
      <c r="H37" s="60"/>
      <c r="I37" s="60"/>
    </row>
    <row r="38" ht="27" customHeight="1" spans="1:9">
      <c r="A38" s="59"/>
      <c r="B38" s="59"/>
      <c r="C38" s="56" t="s">
        <v>638</v>
      </c>
      <c r="D38" s="63">
        <v>0</v>
      </c>
      <c r="E38" s="64" t="s">
        <v>639</v>
      </c>
      <c r="F38" s="65">
        <v>0</v>
      </c>
      <c r="G38" s="65">
        <v>0</v>
      </c>
      <c r="H38" s="62" t="s">
        <v>640</v>
      </c>
      <c r="I38" s="73" t="s">
        <v>1156</v>
      </c>
    </row>
    <row r="39" ht="27" customHeight="1" spans="1:9">
      <c r="A39" s="66" t="s">
        <v>903</v>
      </c>
      <c r="B39" s="67" t="s">
        <v>732</v>
      </c>
      <c r="C39" s="68" t="s">
        <v>644</v>
      </c>
      <c r="D39" s="69">
        <v>0</v>
      </c>
      <c r="E39" s="70"/>
      <c r="F39" s="71"/>
      <c r="G39" s="71"/>
      <c r="H39" s="72"/>
      <c r="I39" s="66"/>
    </row>
    <row r="40" ht="27" customHeight="1" spans="1:9">
      <c r="A40" s="11"/>
      <c r="B40" s="12"/>
      <c r="C40" s="13" t="s">
        <v>80</v>
      </c>
      <c r="D40" s="14">
        <v>0</v>
      </c>
      <c r="E40" s="15"/>
      <c r="F40" s="16"/>
      <c r="G40" s="16"/>
      <c r="H40" s="17"/>
      <c r="I40" s="11"/>
    </row>
    <row r="41" ht="27" customHeight="1" spans="1:9">
      <c r="A41" s="11"/>
      <c r="B41" s="12"/>
      <c r="C41" s="13" t="s">
        <v>729</v>
      </c>
      <c r="D41" s="14">
        <v>0</v>
      </c>
      <c r="E41" s="15"/>
      <c r="F41" s="16"/>
      <c r="G41" s="16"/>
      <c r="H41" s="17"/>
      <c r="I41" s="11"/>
    </row>
    <row r="42" ht="27" customHeight="1" spans="1:9">
      <c r="A42" s="11"/>
      <c r="B42" s="12"/>
      <c r="C42" s="13" t="s">
        <v>730</v>
      </c>
      <c r="D42" s="14">
        <v>0</v>
      </c>
      <c r="E42" s="15"/>
      <c r="F42" s="16"/>
      <c r="G42" s="16"/>
      <c r="H42" s="17"/>
      <c r="I42" s="11"/>
    </row>
    <row r="43" ht="27" customHeight="1" spans="1:9">
      <c r="A43" s="11" t="s">
        <v>989</v>
      </c>
      <c r="B43" s="11" t="s">
        <v>772</v>
      </c>
      <c r="C43" s="13" t="s">
        <v>644</v>
      </c>
      <c r="D43" s="14">
        <v>0</v>
      </c>
      <c r="E43" s="15" t="s">
        <v>639</v>
      </c>
      <c r="F43" s="18">
        <v>0.0035</v>
      </c>
      <c r="G43" s="18">
        <v>0.04</v>
      </c>
      <c r="H43" s="19" t="s">
        <v>640</v>
      </c>
      <c r="I43" s="26" t="s">
        <v>1156</v>
      </c>
    </row>
    <row r="44" ht="27" customHeight="1" spans="1:9">
      <c r="A44" s="11"/>
      <c r="B44" s="11"/>
      <c r="C44" s="13" t="s">
        <v>80</v>
      </c>
      <c r="D44" s="14">
        <v>0</v>
      </c>
      <c r="E44" s="15" t="s">
        <v>639</v>
      </c>
      <c r="F44" s="18">
        <v>0.0035</v>
      </c>
      <c r="G44" s="18">
        <v>0.04</v>
      </c>
      <c r="H44" s="19" t="s">
        <v>640</v>
      </c>
      <c r="I44" s="26" t="s">
        <v>1156</v>
      </c>
    </row>
    <row r="45" ht="27" customHeight="1" spans="1:9">
      <c r="A45" s="11"/>
      <c r="B45" s="11"/>
      <c r="C45" s="13" t="s">
        <v>729</v>
      </c>
      <c r="D45" s="14">
        <v>0</v>
      </c>
      <c r="E45" s="15"/>
      <c r="F45" s="16"/>
      <c r="G45" s="16"/>
      <c r="H45" s="17"/>
      <c r="I45" s="11"/>
    </row>
    <row r="46" ht="27" customHeight="1" spans="1:9">
      <c r="A46" s="11" t="s">
        <v>773</v>
      </c>
      <c r="B46" s="11" t="s">
        <v>774</v>
      </c>
      <c r="C46" s="13" t="s">
        <v>644</v>
      </c>
      <c r="D46" s="14">
        <v>0</v>
      </c>
      <c r="E46" s="15" t="s">
        <v>639</v>
      </c>
      <c r="F46" s="20">
        <v>0</v>
      </c>
      <c r="G46" s="20">
        <v>0</v>
      </c>
      <c r="H46" s="19" t="s">
        <v>640</v>
      </c>
      <c r="I46" s="26" t="s">
        <v>1156</v>
      </c>
    </row>
    <row r="47" ht="27" customHeight="1" spans="1:9">
      <c r="A47" s="11"/>
      <c r="B47" s="11"/>
      <c r="C47" s="13" t="s">
        <v>80</v>
      </c>
      <c r="D47" s="14">
        <v>0</v>
      </c>
      <c r="E47" s="15" t="s">
        <v>639</v>
      </c>
      <c r="F47" s="20">
        <v>0</v>
      </c>
      <c r="G47" s="20">
        <v>0</v>
      </c>
      <c r="H47" s="19" t="s">
        <v>640</v>
      </c>
      <c r="I47" s="26" t="s">
        <v>1156</v>
      </c>
    </row>
    <row r="48" ht="27" customHeight="1" spans="1:9">
      <c r="A48" s="11"/>
      <c r="B48" s="11"/>
      <c r="C48" s="13" t="s">
        <v>729</v>
      </c>
      <c r="D48" s="14">
        <v>0</v>
      </c>
      <c r="E48" s="15"/>
      <c r="F48" s="16"/>
      <c r="G48" s="16"/>
      <c r="H48" s="10"/>
      <c r="I48" s="11"/>
    </row>
    <row r="49" ht="27" customHeight="1" spans="1:9">
      <c r="A49" s="11"/>
      <c r="B49" s="11"/>
      <c r="C49" s="13" t="s">
        <v>730</v>
      </c>
      <c r="D49" s="14">
        <v>0</v>
      </c>
      <c r="E49" s="15"/>
      <c r="F49" s="23"/>
      <c r="G49" s="23"/>
      <c r="H49" s="10"/>
      <c r="I49" s="11"/>
    </row>
    <row r="50" ht="27" customHeight="1" spans="1:9">
      <c r="A50" s="11" t="s">
        <v>775</v>
      </c>
      <c r="B50" s="11" t="s">
        <v>776</v>
      </c>
      <c r="C50" s="13" t="s">
        <v>644</v>
      </c>
      <c r="D50" s="14">
        <v>0</v>
      </c>
      <c r="E50" s="15" t="s">
        <v>639</v>
      </c>
      <c r="F50" s="20">
        <v>0</v>
      </c>
      <c r="G50" s="20">
        <v>0</v>
      </c>
      <c r="H50" s="19" t="s">
        <v>640</v>
      </c>
      <c r="I50" s="26" t="s">
        <v>1156</v>
      </c>
    </row>
    <row r="51" ht="27" customHeight="1" spans="1:9">
      <c r="A51" s="11"/>
      <c r="B51" s="11"/>
      <c r="C51" s="13" t="s">
        <v>80</v>
      </c>
      <c r="D51" s="14">
        <v>0</v>
      </c>
      <c r="E51" s="15" t="s">
        <v>639</v>
      </c>
      <c r="F51" s="20">
        <v>0</v>
      </c>
      <c r="G51" s="20">
        <v>0</v>
      </c>
      <c r="H51" s="19" t="s">
        <v>640</v>
      </c>
      <c r="I51" s="26" t="s">
        <v>1156</v>
      </c>
    </row>
    <row r="52" ht="24" customHeight="1" spans="1:9">
      <c r="A52" s="8" t="s">
        <v>908</v>
      </c>
      <c r="B52" s="8"/>
      <c r="C52" s="9"/>
      <c r="D52" s="9"/>
      <c r="E52" s="9"/>
      <c r="F52" s="9"/>
      <c r="G52" s="9"/>
      <c r="H52" s="10"/>
      <c r="I52" s="9"/>
    </row>
    <row r="53" ht="27" customHeight="1" spans="1:9">
      <c r="A53" s="11" t="s">
        <v>996</v>
      </c>
      <c r="B53" s="12" t="s">
        <v>728</v>
      </c>
      <c r="C53" s="13" t="s">
        <v>644</v>
      </c>
      <c r="D53" s="14">
        <v>0</v>
      </c>
      <c r="E53" s="15"/>
      <c r="F53" s="16"/>
      <c r="G53" s="16"/>
      <c r="H53" s="17"/>
      <c r="I53" s="11"/>
    </row>
    <row r="54" ht="27" customHeight="1" spans="1:9">
      <c r="A54" s="11"/>
      <c r="B54" s="12"/>
      <c r="C54" s="13" t="s">
        <v>80</v>
      </c>
      <c r="D54" s="14">
        <v>0</v>
      </c>
      <c r="E54" s="15"/>
      <c r="F54" s="16"/>
      <c r="G54" s="16"/>
      <c r="H54" s="17"/>
      <c r="I54" s="11"/>
    </row>
    <row r="55" ht="27" customHeight="1" spans="1:9">
      <c r="A55" s="11"/>
      <c r="B55" s="12"/>
      <c r="C55" s="13" t="s">
        <v>729</v>
      </c>
      <c r="D55" s="14">
        <v>0</v>
      </c>
      <c r="E55" s="15"/>
      <c r="F55" s="16"/>
      <c r="G55" s="16"/>
      <c r="H55" s="17"/>
      <c r="I55" s="11"/>
    </row>
    <row r="56" ht="27" customHeight="1" spans="1:9">
      <c r="A56" s="11"/>
      <c r="B56" s="12"/>
      <c r="C56" s="13" t="s">
        <v>730</v>
      </c>
      <c r="D56" s="14">
        <v>0</v>
      </c>
      <c r="E56" s="15" t="s">
        <v>639</v>
      </c>
      <c r="F56" s="18">
        <v>0</v>
      </c>
      <c r="G56" s="18">
        <v>0.2</v>
      </c>
      <c r="H56" s="19" t="s">
        <v>640</v>
      </c>
      <c r="I56" s="26" t="s">
        <v>1156</v>
      </c>
    </row>
    <row r="57" ht="27" customHeight="1" spans="1:9">
      <c r="A57" s="11" t="s">
        <v>1185</v>
      </c>
      <c r="B57" s="12" t="s">
        <v>732</v>
      </c>
      <c r="C57" s="13" t="s">
        <v>644</v>
      </c>
      <c r="D57" s="14">
        <v>0</v>
      </c>
      <c r="E57" s="15"/>
      <c r="F57" s="16"/>
      <c r="G57" s="16"/>
      <c r="H57" s="17"/>
      <c r="I57" s="11"/>
    </row>
    <row r="58" ht="27" customHeight="1" spans="1:9">
      <c r="A58" s="11"/>
      <c r="B58" s="12"/>
      <c r="C58" s="13" t="s">
        <v>80</v>
      </c>
      <c r="D58" s="14">
        <v>0</v>
      </c>
      <c r="E58" s="15"/>
      <c r="F58" s="16"/>
      <c r="G58" s="16"/>
      <c r="H58" s="17"/>
      <c r="I58" s="11"/>
    </row>
    <row r="59" ht="27" customHeight="1" spans="1:9">
      <c r="A59" s="11"/>
      <c r="B59" s="12"/>
      <c r="C59" s="13" t="s">
        <v>729</v>
      </c>
      <c r="D59" s="14">
        <v>0</v>
      </c>
      <c r="E59" s="15"/>
      <c r="F59" s="16"/>
      <c r="G59" s="16"/>
      <c r="H59" s="17"/>
      <c r="I59" s="11"/>
    </row>
    <row r="60" ht="27" customHeight="1" spans="1:9">
      <c r="A60" s="11"/>
      <c r="B60" s="12"/>
      <c r="C60" s="13" t="s">
        <v>730</v>
      </c>
      <c r="D60" s="14">
        <v>0</v>
      </c>
      <c r="E60" s="15" t="s">
        <v>639</v>
      </c>
      <c r="F60" s="18">
        <v>0</v>
      </c>
      <c r="G60" s="18">
        <v>0.2</v>
      </c>
      <c r="H60" s="19" t="s">
        <v>640</v>
      </c>
      <c r="I60" s="26" t="s">
        <v>1156</v>
      </c>
    </row>
    <row r="61" ht="27" customHeight="1" spans="1:9">
      <c r="A61" s="11" t="s">
        <v>1186</v>
      </c>
      <c r="B61" s="11" t="s">
        <v>1187</v>
      </c>
      <c r="C61" s="13" t="s">
        <v>644</v>
      </c>
      <c r="D61" s="14">
        <v>0</v>
      </c>
      <c r="E61" s="15" t="s">
        <v>639</v>
      </c>
      <c r="F61" s="20">
        <v>15000</v>
      </c>
      <c r="G61" s="20">
        <v>200000</v>
      </c>
      <c r="H61" s="19" t="s">
        <v>640</v>
      </c>
      <c r="I61" s="26" t="s">
        <v>1156</v>
      </c>
    </row>
    <row r="62" ht="27" customHeight="1" spans="1:9">
      <c r="A62" s="11"/>
      <c r="B62" s="11"/>
      <c r="C62" s="13" t="s">
        <v>80</v>
      </c>
      <c r="D62" s="14">
        <v>0</v>
      </c>
      <c r="E62" s="15" t="s">
        <v>639</v>
      </c>
      <c r="F62" s="20">
        <v>15000</v>
      </c>
      <c r="G62" s="20">
        <v>200000</v>
      </c>
      <c r="H62" s="19" t="s">
        <v>640</v>
      </c>
      <c r="I62" s="26" t="s">
        <v>1156</v>
      </c>
    </row>
    <row r="63" ht="27" customHeight="1" spans="1:9">
      <c r="A63" s="11"/>
      <c r="B63" s="11"/>
      <c r="C63" s="13" t="s">
        <v>729</v>
      </c>
      <c r="D63" s="14">
        <v>0</v>
      </c>
      <c r="E63" s="15"/>
      <c r="F63" s="16"/>
      <c r="G63" s="16"/>
      <c r="H63" s="17"/>
      <c r="I63" s="11"/>
    </row>
    <row r="64" ht="27" customHeight="1" spans="1:9">
      <c r="A64" s="11"/>
      <c r="B64" s="11"/>
      <c r="C64" s="13" t="s">
        <v>730</v>
      </c>
      <c r="D64" s="14">
        <v>0</v>
      </c>
      <c r="E64" s="15" t="s">
        <v>639</v>
      </c>
      <c r="F64" s="18">
        <v>0</v>
      </c>
      <c r="G64" s="18">
        <v>0.15</v>
      </c>
      <c r="H64" s="19" t="s">
        <v>640</v>
      </c>
      <c r="I64" s="26" t="s">
        <v>1156</v>
      </c>
    </row>
    <row r="65" ht="27" customHeight="1" spans="1:9">
      <c r="A65" s="11" t="s">
        <v>1188</v>
      </c>
      <c r="B65" s="12" t="s">
        <v>1189</v>
      </c>
      <c r="C65" s="13" t="s">
        <v>644</v>
      </c>
      <c r="D65" s="14">
        <v>0</v>
      </c>
      <c r="E65" s="15" t="s">
        <v>639</v>
      </c>
      <c r="F65" s="74">
        <v>0</v>
      </c>
      <c r="G65" s="74">
        <v>0</v>
      </c>
      <c r="H65" s="19" t="s">
        <v>640</v>
      </c>
      <c r="I65" s="26" t="s">
        <v>1156</v>
      </c>
    </row>
    <row r="66" ht="27" customHeight="1" spans="1:9">
      <c r="A66" s="11"/>
      <c r="B66" s="12"/>
      <c r="C66" s="13" t="s">
        <v>80</v>
      </c>
      <c r="D66" s="14">
        <v>0</v>
      </c>
      <c r="E66" s="15" t="s">
        <v>639</v>
      </c>
      <c r="F66" s="74">
        <v>0</v>
      </c>
      <c r="G66" s="74">
        <v>0</v>
      </c>
      <c r="H66" s="19" t="s">
        <v>640</v>
      </c>
      <c r="I66" s="26" t="s">
        <v>1156</v>
      </c>
    </row>
    <row r="67" ht="27" customHeight="1" spans="1:9">
      <c r="A67" s="11"/>
      <c r="B67" s="12"/>
      <c r="C67" s="13" t="s">
        <v>729</v>
      </c>
      <c r="D67" s="14">
        <v>0</v>
      </c>
      <c r="E67" s="15"/>
      <c r="F67" s="16"/>
      <c r="G67" s="16"/>
      <c r="H67" s="17"/>
      <c r="I67" s="11"/>
    </row>
    <row r="68" ht="27" customHeight="1" spans="1:9">
      <c r="A68" s="11"/>
      <c r="B68" s="12"/>
      <c r="C68" s="13" t="s">
        <v>730</v>
      </c>
      <c r="D68" s="14">
        <v>0</v>
      </c>
      <c r="E68" s="15"/>
      <c r="F68" s="18"/>
      <c r="G68" s="18"/>
      <c r="H68" s="26"/>
      <c r="I68" s="26"/>
    </row>
    <row r="69" ht="27" customHeight="1" spans="1:9">
      <c r="A69" s="11" t="s">
        <v>1190</v>
      </c>
      <c r="B69" s="12" t="s">
        <v>732</v>
      </c>
      <c r="C69" s="13" t="s">
        <v>644</v>
      </c>
      <c r="D69" s="14">
        <v>0</v>
      </c>
      <c r="E69" s="15"/>
      <c r="F69" s="20"/>
      <c r="G69" s="45">
        <v>0</v>
      </c>
      <c r="H69" s="19"/>
      <c r="I69" s="26"/>
    </row>
    <row r="70" ht="27" customHeight="1" spans="1:9">
      <c r="A70" s="11"/>
      <c r="B70" s="12"/>
      <c r="C70" s="13" t="s">
        <v>80</v>
      </c>
      <c r="D70" s="14">
        <v>0</v>
      </c>
      <c r="E70" s="15"/>
      <c r="F70" s="20"/>
      <c r="G70" s="45">
        <v>0</v>
      </c>
      <c r="H70" s="19"/>
      <c r="I70" s="26"/>
    </row>
    <row r="71" ht="27" customHeight="1" spans="1:9">
      <c r="A71" s="11"/>
      <c r="B71" s="12"/>
      <c r="C71" s="13" t="s">
        <v>729</v>
      </c>
      <c r="D71" s="14">
        <v>0</v>
      </c>
      <c r="E71" s="15"/>
      <c r="F71" s="16"/>
      <c r="G71" s="16"/>
      <c r="H71" s="17"/>
      <c r="I71" s="11"/>
    </row>
    <row r="72" ht="27" customHeight="1" spans="1:9">
      <c r="A72" s="11"/>
      <c r="B72" s="12"/>
      <c r="C72" s="13" t="s">
        <v>730</v>
      </c>
      <c r="D72" s="14">
        <v>0</v>
      </c>
      <c r="E72" s="15" t="s">
        <v>639</v>
      </c>
      <c r="F72" s="18">
        <v>-0.1</v>
      </c>
      <c r="G72" s="18">
        <v>0.2</v>
      </c>
      <c r="H72" s="19" t="s">
        <v>640</v>
      </c>
      <c r="I72" s="26" t="s">
        <v>1156</v>
      </c>
    </row>
    <row r="73" ht="27" customHeight="1" spans="1:9">
      <c r="A73" s="11" t="s">
        <v>1191</v>
      </c>
      <c r="B73" s="12" t="s">
        <v>732</v>
      </c>
      <c r="C73" s="13" t="s">
        <v>644</v>
      </c>
      <c r="D73" s="14">
        <v>0</v>
      </c>
      <c r="E73" s="15"/>
      <c r="F73" s="20"/>
      <c r="G73" s="20"/>
      <c r="H73" s="19"/>
      <c r="I73" s="26"/>
    </row>
    <row r="74" ht="27" customHeight="1" spans="1:9">
      <c r="A74" s="11"/>
      <c r="B74" s="12"/>
      <c r="C74" s="13" t="s">
        <v>80</v>
      </c>
      <c r="D74" s="14">
        <v>0</v>
      </c>
      <c r="E74" s="15"/>
      <c r="F74" s="20"/>
      <c r="G74" s="20"/>
      <c r="H74" s="19"/>
      <c r="I74" s="26"/>
    </row>
    <row r="75" ht="27" customHeight="1" spans="1:9">
      <c r="A75" s="11"/>
      <c r="B75" s="12"/>
      <c r="C75" s="13" t="s">
        <v>729</v>
      </c>
      <c r="D75" s="14">
        <v>0</v>
      </c>
      <c r="E75" s="15"/>
      <c r="F75" s="16"/>
      <c r="G75" s="16"/>
      <c r="H75" s="17"/>
      <c r="I75" s="11"/>
    </row>
    <row r="76" ht="30" customHeight="1" spans="1:9">
      <c r="A76" s="11"/>
      <c r="B76" s="12"/>
      <c r="C76" s="13" t="s">
        <v>730</v>
      </c>
      <c r="D76" s="14">
        <v>0</v>
      </c>
      <c r="E76" s="15" t="s">
        <v>639</v>
      </c>
      <c r="F76" s="18">
        <v>0</v>
      </c>
      <c r="G76" s="18">
        <v>0.2</v>
      </c>
      <c r="H76" s="19" t="s">
        <v>640</v>
      </c>
      <c r="I76" s="26" t="s">
        <v>1156</v>
      </c>
    </row>
    <row r="77" ht="27" customHeight="1" spans="1:9">
      <c r="A77" s="11" t="s">
        <v>1192</v>
      </c>
      <c r="B77" s="11" t="s">
        <v>792</v>
      </c>
      <c r="C77" s="13" t="s">
        <v>644</v>
      </c>
      <c r="D77" s="14">
        <v>0</v>
      </c>
      <c r="E77" s="15" t="s">
        <v>639</v>
      </c>
      <c r="F77" s="20">
        <v>0</v>
      </c>
      <c r="G77" s="20">
        <v>0</v>
      </c>
      <c r="H77" s="19" t="s">
        <v>640</v>
      </c>
      <c r="I77" s="26" t="s">
        <v>1156</v>
      </c>
    </row>
    <row r="78" ht="27" customHeight="1" spans="1:9">
      <c r="A78" s="11"/>
      <c r="B78" s="11"/>
      <c r="C78" s="13" t="s">
        <v>80</v>
      </c>
      <c r="D78" s="14">
        <v>0</v>
      </c>
      <c r="E78" s="15" t="s">
        <v>639</v>
      </c>
      <c r="F78" s="20">
        <v>0</v>
      </c>
      <c r="G78" s="20">
        <v>0</v>
      </c>
      <c r="H78" s="19" t="s">
        <v>640</v>
      </c>
      <c r="I78" s="26" t="s">
        <v>1156</v>
      </c>
    </row>
    <row r="79" ht="27" customHeight="1" spans="1:9">
      <c r="A79" s="11"/>
      <c r="B79" s="11"/>
      <c r="C79" s="13" t="s">
        <v>729</v>
      </c>
      <c r="D79" s="14">
        <v>0</v>
      </c>
      <c r="E79" s="15"/>
      <c r="F79" s="16"/>
      <c r="G79" s="16"/>
      <c r="H79" s="17"/>
      <c r="I79" s="11"/>
    </row>
    <row r="80" ht="27" customHeight="1" spans="1:9">
      <c r="A80" s="11"/>
      <c r="B80" s="11"/>
      <c r="C80" s="13" t="s">
        <v>730</v>
      </c>
      <c r="D80" s="14">
        <v>0</v>
      </c>
      <c r="E80" s="15"/>
      <c r="F80" s="16"/>
      <c r="G80" s="16"/>
      <c r="H80" s="17"/>
      <c r="I80" s="11"/>
    </row>
    <row r="81" ht="24" customHeight="1" spans="1:9">
      <c r="A81" s="8" t="s">
        <v>914</v>
      </c>
      <c r="B81" s="8"/>
      <c r="C81" s="9"/>
      <c r="D81" s="9"/>
      <c r="E81" s="9"/>
      <c r="F81" s="9"/>
      <c r="G81" s="9"/>
      <c r="H81" s="10"/>
      <c r="I81" s="9"/>
    </row>
    <row r="82" ht="27" customHeight="1" spans="1:9">
      <c r="A82" s="11" t="s">
        <v>795</v>
      </c>
      <c r="B82" s="12" t="s">
        <v>732</v>
      </c>
      <c r="C82" s="13" t="s">
        <v>644</v>
      </c>
      <c r="D82" s="14">
        <v>0</v>
      </c>
      <c r="E82" s="15" t="s">
        <v>639</v>
      </c>
      <c r="F82" s="20">
        <v>0</v>
      </c>
      <c r="G82" s="16"/>
      <c r="H82" s="19" t="s">
        <v>640</v>
      </c>
      <c r="I82" s="26" t="s">
        <v>1156</v>
      </c>
    </row>
    <row r="83" ht="27" customHeight="1" spans="1:9">
      <c r="A83" s="11"/>
      <c r="B83" s="12"/>
      <c r="C83" s="13" t="s">
        <v>80</v>
      </c>
      <c r="D83" s="14">
        <v>0</v>
      </c>
      <c r="E83" s="15" t="s">
        <v>639</v>
      </c>
      <c r="F83" s="20">
        <v>0</v>
      </c>
      <c r="G83" s="16"/>
      <c r="H83" s="19" t="s">
        <v>640</v>
      </c>
      <c r="I83" s="26" t="s">
        <v>1156</v>
      </c>
    </row>
    <row r="84" ht="27" customHeight="1" spans="1:9">
      <c r="A84" s="11"/>
      <c r="B84" s="12"/>
      <c r="C84" s="13" t="s">
        <v>729</v>
      </c>
      <c r="D84" s="14">
        <v>0</v>
      </c>
      <c r="E84" s="15"/>
      <c r="F84" s="16"/>
      <c r="G84" s="16"/>
      <c r="H84" s="17"/>
      <c r="I84" s="11"/>
    </row>
    <row r="85" ht="27" customHeight="1" spans="1:9">
      <c r="A85" s="11"/>
      <c r="B85" s="12"/>
      <c r="C85" s="13" t="s">
        <v>730</v>
      </c>
      <c r="D85" s="14">
        <v>0</v>
      </c>
      <c r="E85" s="15"/>
      <c r="F85" s="16"/>
      <c r="G85" s="16"/>
      <c r="H85" s="17"/>
      <c r="I85" s="11"/>
    </row>
    <row r="86" ht="27" customHeight="1" spans="1:9">
      <c r="A86" s="11" t="s">
        <v>796</v>
      </c>
      <c r="B86" s="12" t="s">
        <v>732</v>
      </c>
      <c r="C86" s="13" t="s">
        <v>644</v>
      </c>
      <c r="D86" s="14">
        <v>0</v>
      </c>
      <c r="E86" s="15" t="s">
        <v>639</v>
      </c>
      <c r="F86" s="20">
        <v>0</v>
      </c>
      <c r="G86" s="16"/>
      <c r="H86" s="19" t="s">
        <v>640</v>
      </c>
      <c r="I86" s="26" t="s">
        <v>1156</v>
      </c>
    </row>
    <row r="87" ht="27" customHeight="1" spans="1:9">
      <c r="A87" s="11"/>
      <c r="B87" s="12"/>
      <c r="C87" s="13" t="s">
        <v>80</v>
      </c>
      <c r="D87" s="14">
        <v>0</v>
      </c>
      <c r="E87" s="15" t="s">
        <v>639</v>
      </c>
      <c r="F87" s="20">
        <v>0</v>
      </c>
      <c r="G87" s="16"/>
      <c r="H87" s="19" t="s">
        <v>640</v>
      </c>
      <c r="I87" s="26" t="s">
        <v>1156</v>
      </c>
    </row>
    <row r="88" ht="27" customHeight="1" spans="1:9">
      <c r="A88" s="11"/>
      <c r="B88" s="12"/>
      <c r="C88" s="13" t="s">
        <v>729</v>
      </c>
      <c r="D88" s="14">
        <v>0</v>
      </c>
      <c r="E88" s="15"/>
      <c r="F88" s="16"/>
      <c r="G88" s="16"/>
      <c r="H88" s="17"/>
      <c r="I88" s="11"/>
    </row>
    <row r="89" ht="27" customHeight="1" spans="1:9">
      <c r="A89" s="11"/>
      <c r="B89" s="12"/>
      <c r="C89" s="13" t="s">
        <v>730</v>
      </c>
      <c r="D89" s="14">
        <v>0</v>
      </c>
      <c r="E89" s="15"/>
      <c r="F89" s="16"/>
      <c r="G89" s="16"/>
      <c r="H89" s="17"/>
      <c r="I89" s="11"/>
    </row>
    <row r="90" ht="27" customHeight="1" spans="1:9">
      <c r="A90" s="11" t="s">
        <v>797</v>
      </c>
      <c r="B90" s="11" t="s">
        <v>798</v>
      </c>
      <c r="C90" s="13" t="s">
        <v>644</v>
      </c>
      <c r="D90" s="14">
        <v>0</v>
      </c>
      <c r="E90" s="15" t="s">
        <v>639</v>
      </c>
      <c r="F90" s="20">
        <v>6</v>
      </c>
      <c r="G90" s="16"/>
      <c r="H90" s="19" t="s">
        <v>640</v>
      </c>
      <c r="I90" s="26" t="s">
        <v>1156</v>
      </c>
    </row>
    <row r="91" ht="27" customHeight="1" spans="1:9">
      <c r="A91" s="11"/>
      <c r="B91" s="11"/>
      <c r="C91" s="13" t="s">
        <v>80</v>
      </c>
      <c r="D91" s="14">
        <v>0</v>
      </c>
      <c r="E91" s="15" t="s">
        <v>639</v>
      </c>
      <c r="F91" s="20">
        <v>6</v>
      </c>
      <c r="G91" s="16"/>
      <c r="H91" s="19" t="s">
        <v>640</v>
      </c>
      <c r="I91" s="26" t="s">
        <v>1156</v>
      </c>
    </row>
    <row r="92" ht="27" customHeight="1" spans="1:9">
      <c r="A92" s="11"/>
      <c r="B92" s="11"/>
      <c r="C92" s="13" t="s">
        <v>729</v>
      </c>
      <c r="D92" s="14">
        <v>0</v>
      </c>
      <c r="E92" s="15"/>
      <c r="F92" s="16"/>
      <c r="G92" s="16"/>
      <c r="H92" s="17"/>
      <c r="I92" s="11"/>
    </row>
    <row r="93" ht="27" customHeight="1" spans="1:9">
      <c r="A93" s="11"/>
      <c r="B93" s="11"/>
      <c r="C93" s="13" t="s">
        <v>730</v>
      </c>
      <c r="D93" s="14">
        <v>0</v>
      </c>
      <c r="E93" s="15"/>
      <c r="F93" s="16"/>
      <c r="G93" s="16"/>
      <c r="H93" s="17"/>
      <c r="I93" s="11"/>
    </row>
    <row r="94" ht="27" customHeight="1" spans="1:9">
      <c r="A94" s="8" t="s">
        <v>918</v>
      </c>
      <c r="B94" s="8"/>
      <c r="C94" s="9"/>
      <c r="D94" s="31"/>
      <c r="E94" s="31"/>
      <c r="F94" s="31"/>
      <c r="G94" s="31"/>
      <c r="H94" s="10"/>
      <c r="I94" s="31"/>
    </row>
    <row r="95" ht="27" customHeight="1" spans="1:9">
      <c r="A95" s="11" t="s">
        <v>800</v>
      </c>
      <c r="B95" s="12" t="s">
        <v>732</v>
      </c>
      <c r="C95" s="13" t="s">
        <v>644</v>
      </c>
      <c r="D95" s="14">
        <v>0</v>
      </c>
      <c r="E95" s="15"/>
      <c r="F95" s="16"/>
      <c r="G95" s="16"/>
      <c r="H95" s="17"/>
      <c r="I95" s="11"/>
    </row>
    <row r="96" ht="27" customHeight="1" spans="1:9">
      <c r="A96" s="11"/>
      <c r="B96" s="12"/>
      <c r="C96" s="13" t="s">
        <v>80</v>
      </c>
      <c r="D96" s="14">
        <v>0</v>
      </c>
      <c r="E96" s="15"/>
      <c r="F96" s="16"/>
      <c r="G96" s="16"/>
      <c r="H96" s="17"/>
      <c r="I96" s="11"/>
    </row>
    <row r="97" ht="27" customHeight="1" spans="1:9">
      <c r="A97" s="11"/>
      <c r="B97" s="12"/>
      <c r="C97" s="13" t="s">
        <v>729</v>
      </c>
      <c r="D97" s="14">
        <v>0</v>
      </c>
      <c r="E97" s="15"/>
      <c r="F97" s="16"/>
      <c r="G97" s="16"/>
      <c r="H97" s="17"/>
      <c r="I97" s="11"/>
    </row>
    <row r="98" ht="27" customHeight="1" spans="1:9">
      <c r="A98" s="11"/>
      <c r="B98" s="12"/>
      <c r="C98" s="13" t="s">
        <v>730</v>
      </c>
      <c r="D98" s="14">
        <v>0</v>
      </c>
      <c r="E98" s="15" t="s">
        <v>639</v>
      </c>
      <c r="F98" s="18">
        <v>0</v>
      </c>
      <c r="G98" s="18">
        <v>0.1</v>
      </c>
      <c r="H98" s="19" t="s">
        <v>640</v>
      </c>
      <c r="I98" s="26" t="s">
        <v>1156</v>
      </c>
    </row>
    <row r="99" ht="27" customHeight="1" spans="1:9">
      <c r="A99" s="11" t="s">
        <v>1087</v>
      </c>
      <c r="B99" s="12" t="s">
        <v>732</v>
      </c>
      <c r="C99" s="13" t="s">
        <v>644</v>
      </c>
      <c r="D99" s="14">
        <v>0</v>
      </c>
      <c r="E99" s="15"/>
      <c r="F99" s="16"/>
      <c r="G99" s="16"/>
      <c r="H99" s="17"/>
      <c r="I99" s="11"/>
    </row>
    <row r="100" ht="27" customHeight="1" spans="1:9">
      <c r="A100" s="11"/>
      <c r="B100" s="12"/>
      <c r="C100" s="13" t="s">
        <v>80</v>
      </c>
      <c r="D100" s="14">
        <v>0</v>
      </c>
      <c r="E100" s="15"/>
      <c r="F100" s="16"/>
      <c r="G100" s="16"/>
      <c r="H100" s="17"/>
      <c r="I100" s="11"/>
    </row>
    <row r="101" ht="27" customHeight="1" spans="1:9">
      <c r="A101" s="11"/>
      <c r="B101" s="12"/>
      <c r="C101" s="13" t="s">
        <v>729</v>
      </c>
      <c r="D101" s="14">
        <v>0</v>
      </c>
      <c r="E101" s="15"/>
      <c r="F101" s="16"/>
      <c r="G101" s="16"/>
      <c r="H101" s="17"/>
      <c r="I101" s="11"/>
    </row>
    <row r="102" ht="27" customHeight="1" spans="1:9">
      <c r="A102" s="11"/>
      <c r="B102" s="12"/>
      <c r="C102" s="13" t="s">
        <v>730</v>
      </c>
      <c r="D102" s="14">
        <v>0</v>
      </c>
      <c r="E102" s="15" t="s">
        <v>639</v>
      </c>
      <c r="F102" s="18">
        <v>0</v>
      </c>
      <c r="G102" s="18">
        <v>0.1</v>
      </c>
      <c r="H102" s="19" t="s">
        <v>640</v>
      </c>
      <c r="I102" s="26" t="s">
        <v>1156</v>
      </c>
    </row>
    <row r="103" ht="27" customHeight="1" spans="1:9">
      <c r="A103" s="11" t="s">
        <v>1193</v>
      </c>
      <c r="B103" s="12" t="s">
        <v>732</v>
      </c>
      <c r="C103" s="13" t="s">
        <v>644</v>
      </c>
      <c r="D103" s="14">
        <v>0</v>
      </c>
      <c r="E103" s="15"/>
      <c r="F103" s="16"/>
      <c r="G103" s="16"/>
      <c r="H103" s="17"/>
      <c r="I103" s="11"/>
    </row>
    <row r="104" ht="27" customHeight="1" spans="1:9">
      <c r="A104" s="11"/>
      <c r="B104" s="12"/>
      <c r="C104" s="13" t="s">
        <v>80</v>
      </c>
      <c r="D104" s="14">
        <v>0</v>
      </c>
      <c r="E104" s="15"/>
      <c r="F104" s="16"/>
      <c r="G104" s="16"/>
      <c r="H104" s="17"/>
      <c r="I104" s="11"/>
    </row>
    <row r="105" ht="27" customHeight="1" spans="1:9">
      <c r="A105" s="11"/>
      <c r="B105" s="12"/>
      <c r="C105" s="13" t="s">
        <v>729</v>
      </c>
      <c r="D105" s="14">
        <v>0</v>
      </c>
      <c r="E105" s="15"/>
      <c r="F105" s="16"/>
      <c r="G105" s="16"/>
      <c r="H105" s="17"/>
      <c r="I105" s="11"/>
    </row>
    <row r="106" ht="27" customHeight="1" spans="1:9">
      <c r="A106" s="11"/>
      <c r="B106" s="12"/>
      <c r="C106" s="13" t="s">
        <v>730</v>
      </c>
      <c r="D106" s="14">
        <v>0</v>
      </c>
      <c r="E106" s="15" t="s">
        <v>639</v>
      </c>
      <c r="F106" s="18">
        <v>-0.1</v>
      </c>
      <c r="G106" s="18">
        <v>0.2</v>
      </c>
      <c r="H106" s="19" t="s">
        <v>640</v>
      </c>
      <c r="I106" s="26" t="s">
        <v>1156</v>
      </c>
    </row>
    <row r="107" ht="27" customHeight="1" spans="1:9">
      <c r="A107" s="11" t="s">
        <v>1194</v>
      </c>
      <c r="B107" s="12" t="s">
        <v>1195</v>
      </c>
      <c r="C107" s="13" t="s">
        <v>644</v>
      </c>
      <c r="D107" s="14">
        <v>0</v>
      </c>
      <c r="E107" s="15" t="s">
        <v>639</v>
      </c>
      <c r="F107" s="18">
        <v>0</v>
      </c>
      <c r="G107" s="18">
        <v>0.03</v>
      </c>
      <c r="H107" s="19" t="s">
        <v>640</v>
      </c>
      <c r="I107" s="26" t="s">
        <v>1156</v>
      </c>
    </row>
    <row r="108" ht="27" customHeight="1" spans="1:9">
      <c r="A108" s="11"/>
      <c r="B108" s="12"/>
      <c r="C108" s="13" t="s">
        <v>80</v>
      </c>
      <c r="D108" s="14">
        <v>0</v>
      </c>
      <c r="E108" s="15" t="s">
        <v>639</v>
      </c>
      <c r="F108" s="18">
        <v>0</v>
      </c>
      <c r="G108" s="18">
        <v>0.03</v>
      </c>
      <c r="H108" s="19" t="s">
        <v>640</v>
      </c>
      <c r="I108" s="26" t="s">
        <v>1156</v>
      </c>
    </row>
    <row r="109" ht="27" customHeight="1" spans="1:9">
      <c r="A109" s="11" t="s">
        <v>1196</v>
      </c>
      <c r="B109" s="12" t="s">
        <v>732</v>
      </c>
      <c r="C109" s="13" t="s">
        <v>644</v>
      </c>
      <c r="D109" s="14">
        <v>0</v>
      </c>
      <c r="E109" s="15"/>
      <c r="F109" s="16"/>
      <c r="G109" s="16"/>
      <c r="H109" s="17"/>
      <c r="I109" s="11"/>
    </row>
    <row r="110" ht="27" customHeight="1" spans="1:9">
      <c r="A110" s="11"/>
      <c r="B110" s="12"/>
      <c r="C110" s="13" t="s">
        <v>80</v>
      </c>
      <c r="D110" s="14">
        <v>0</v>
      </c>
      <c r="E110" s="15"/>
      <c r="F110" s="16"/>
      <c r="G110" s="16"/>
      <c r="H110" s="17"/>
      <c r="I110" s="11"/>
    </row>
    <row r="111" ht="27" customHeight="1" spans="1:9">
      <c r="A111" s="11"/>
      <c r="B111" s="12"/>
      <c r="C111" s="13" t="s">
        <v>729</v>
      </c>
      <c r="D111" s="14">
        <v>0</v>
      </c>
      <c r="E111" s="15"/>
      <c r="F111" s="16"/>
      <c r="G111" s="16"/>
      <c r="H111" s="17"/>
      <c r="I111" s="11"/>
    </row>
    <row r="112" ht="27" customHeight="1" spans="1:9">
      <c r="A112" s="11"/>
      <c r="B112" s="12"/>
      <c r="C112" s="13" t="s">
        <v>730</v>
      </c>
      <c r="D112" s="14">
        <v>0</v>
      </c>
      <c r="E112" s="15" t="s">
        <v>639</v>
      </c>
      <c r="F112" s="18">
        <v>0.05</v>
      </c>
      <c r="G112" s="18">
        <v>0.2</v>
      </c>
      <c r="H112" s="19" t="s">
        <v>640</v>
      </c>
      <c r="I112" s="26" t="s">
        <v>1156</v>
      </c>
    </row>
    <row r="113" ht="27" customHeight="1" spans="1:9">
      <c r="A113" s="11" t="s">
        <v>1197</v>
      </c>
      <c r="B113" s="12" t="s">
        <v>1198</v>
      </c>
      <c r="C113" s="13" t="s">
        <v>644</v>
      </c>
      <c r="D113" s="14">
        <v>0</v>
      </c>
      <c r="E113" s="15"/>
      <c r="F113" s="16"/>
      <c r="G113" s="16"/>
      <c r="H113" s="17"/>
      <c r="I113" s="11"/>
    </row>
    <row r="114" ht="27" customHeight="1" spans="1:9">
      <c r="A114" s="11"/>
      <c r="B114" s="12"/>
      <c r="C114" s="13" t="s">
        <v>80</v>
      </c>
      <c r="D114" s="14">
        <v>0</v>
      </c>
      <c r="E114" s="15"/>
      <c r="F114" s="16"/>
      <c r="G114" s="16"/>
      <c r="H114" s="17"/>
      <c r="I114" s="11"/>
    </row>
    <row r="115" ht="27" customHeight="1" spans="1:9">
      <c r="A115" s="11"/>
      <c r="B115" s="12"/>
      <c r="C115" s="13" t="s">
        <v>729</v>
      </c>
      <c r="D115" s="14">
        <v>0</v>
      </c>
      <c r="E115" s="15"/>
      <c r="F115" s="16"/>
      <c r="G115" s="16"/>
      <c r="H115" s="17"/>
      <c r="I115" s="11"/>
    </row>
    <row r="116" ht="27" customHeight="1" spans="1:9">
      <c r="A116" s="11"/>
      <c r="B116" s="12"/>
      <c r="C116" s="13" t="s">
        <v>730</v>
      </c>
      <c r="D116" s="14">
        <v>0</v>
      </c>
      <c r="E116" s="15" t="s">
        <v>639</v>
      </c>
      <c r="F116" s="18">
        <v>0.02</v>
      </c>
      <c r="G116" s="18">
        <v>0.15</v>
      </c>
      <c r="H116" s="19" t="s">
        <v>640</v>
      </c>
      <c r="I116" s="26" t="s">
        <v>1156</v>
      </c>
    </row>
    <row r="117" ht="27" customHeight="1" spans="1:9">
      <c r="A117" s="11" t="s">
        <v>1199</v>
      </c>
      <c r="B117" s="12" t="s">
        <v>1200</v>
      </c>
      <c r="C117" s="13" t="s">
        <v>644</v>
      </c>
      <c r="D117" s="14">
        <v>0</v>
      </c>
      <c r="E117" s="15" t="s">
        <v>639</v>
      </c>
      <c r="F117" s="18">
        <v>0.6</v>
      </c>
      <c r="G117" s="18">
        <v>3</v>
      </c>
      <c r="H117" s="19" t="s">
        <v>640</v>
      </c>
      <c r="I117" s="26" t="s">
        <v>1156</v>
      </c>
    </row>
    <row r="118" ht="27" customHeight="1" spans="1:9">
      <c r="A118" s="11"/>
      <c r="B118" s="12"/>
      <c r="C118" s="13" t="s">
        <v>80</v>
      </c>
      <c r="D118" s="14">
        <v>0</v>
      </c>
      <c r="E118" s="15" t="s">
        <v>639</v>
      </c>
      <c r="F118" s="18">
        <v>0.6</v>
      </c>
      <c r="G118" s="18">
        <v>3</v>
      </c>
      <c r="H118" s="19" t="s">
        <v>640</v>
      </c>
      <c r="I118" s="26" t="s">
        <v>1156</v>
      </c>
    </row>
    <row r="119" ht="27" customHeight="1" spans="1:9">
      <c r="A119" s="11"/>
      <c r="B119" s="12"/>
      <c r="C119" s="13" t="s">
        <v>729</v>
      </c>
      <c r="D119" s="14">
        <v>0</v>
      </c>
      <c r="E119" s="15"/>
      <c r="F119" s="16"/>
      <c r="G119" s="16"/>
      <c r="H119" s="17"/>
      <c r="I119" s="11"/>
    </row>
    <row r="120" ht="27" customHeight="1" spans="1:9">
      <c r="A120" s="11"/>
      <c r="B120" s="12"/>
      <c r="C120" s="13" t="s">
        <v>730</v>
      </c>
      <c r="D120" s="14">
        <v>0</v>
      </c>
      <c r="E120" s="15"/>
      <c r="F120" s="18"/>
      <c r="G120" s="18"/>
      <c r="H120" s="19"/>
      <c r="I120" s="26"/>
    </row>
    <row r="121" ht="27" customHeight="1" spans="1:9">
      <c r="A121" s="8" t="s">
        <v>932</v>
      </c>
      <c r="B121" s="8"/>
      <c r="C121" s="9"/>
      <c r="D121" s="31"/>
      <c r="E121" s="31"/>
      <c r="F121" s="31"/>
      <c r="G121" s="31"/>
      <c r="H121" s="10"/>
      <c r="I121" s="31"/>
    </row>
    <row r="122" ht="27" customHeight="1" spans="1:9">
      <c r="A122" s="11" t="s">
        <v>1102</v>
      </c>
      <c r="B122" s="11" t="s">
        <v>1201</v>
      </c>
      <c r="C122" s="13" t="s">
        <v>644</v>
      </c>
      <c r="D122" s="14">
        <v>0</v>
      </c>
      <c r="E122" s="15" t="s">
        <v>639</v>
      </c>
      <c r="F122" s="18">
        <v>0.002</v>
      </c>
      <c r="G122" s="18">
        <v>0.01</v>
      </c>
      <c r="H122" s="19" t="s">
        <v>640</v>
      </c>
      <c r="I122" s="26" t="s">
        <v>1156</v>
      </c>
    </row>
    <row r="123" ht="27" customHeight="1" spans="1:9">
      <c r="A123" s="11"/>
      <c r="B123" s="11"/>
      <c r="C123" s="13" t="s">
        <v>80</v>
      </c>
      <c r="D123" s="14">
        <v>0</v>
      </c>
      <c r="E123" s="15" t="s">
        <v>639</v>
      </c>
      <c r="F123" s="18">
        <v>0.002</v>
      </c>
      <c r="G123" s="18">
        <v>0.01</v>
      </c>
      <c r="H123" s="19" t="s">
        <v>640</v>
      </c>
      <c r="I123" s="26" t="s">
        <v>1156</v>
      </c>
    </row>
    <row r="124" ht="27" customHeight="1" spans="1:9">
      <c r="A124" s="11"/>
      <c r="B124" s="11"/>
      <c r="C124" s="13" t="s">
        <v>729</v>
      </c>
      <c r="D124" s="14">
        <v>0</v>
      </c>
      <c r="E124" s="15"/>
      <c r="F124" s="16"/>
      <c r="G124" s="16"/>
      <c r="H124" s="17"/>
      <c r="I124" s="11"/>
    </row>
    <row r="125" ht="27" customHeight="1" spans="1:9">
      <c r="A125" s="11" t="s">
        <v>1202</v>
      </c>
      <c r="B125" s="11" t="s">
        <v>1203</v>
      </c>
      <c r="C125" s="13" t="s">
        <v>644</v>
      </c>
      <c r="D125" s="14">
        <v>0</v>
      </c>
      <c r="E125" s="15" t="s">
        <v>639</v>
      </c>
      <c r="F125" s="18">
        <v>0</v>
      </c>
      <c r="G125" s="18">
        <v>0.03</v>
      </c>
      <c r="H125" s="19" t="s">
        <v>640</v>
      </c>
      <c r="I125" s="26" t="s">
        <v>1156</v>
      </c>
    </row>
    <row r="126" ht="27" customHeight="1" spans="1:9">
      <c r="A126" s="11"/>
      <c r="B126" s="11"/>
      <c r="C126" s="13" t="s">
        <v>80</v>
      </c>
      <c r="D126" s="14">
        <v>0</v>
      </c>
      <c r="E126" s="15" t="s">
        <v>639</v>
      </c>
      <c r="F126" s="18">
        <v>0</v>
      </c>
      <c r="G126" s="18">
        <v>0.03</v>
      </c>
      <c r="H126" s="19" t="s">
        <v>640</v>
      </c>
      <c r="I126" s="26" t="s">
        <v>1156</v>
      </c>
    </row>
  </sheetData>
  <mergeCells count="76">
    <mergeCell ref="A1:I1"/>
    <mergeCell ref="F4:G4"/>
    <mergeCell ref="A6:I6"/>
    <mergeCell ref="A52:I52"/>
    <mergeCell ref="A81:I81"/>
    <mergeCell ref="A94:I94"/>
    <mergeCell ref="A121:I121"/>
    <mergeCell ref="A4:A5"/>
    <mergeCell ref="A7:A10"/>
    <mergeCell ref="A11:A14"/>
    <mergeCell ref="A15:A18"/>
    <mergeCell ref="A19:A22"/>
    <mergeCell ref="A23:A26"/>
    <mergeCell ref="A27:A28"/>
    <mergeCell ref="A29:A32"/>
    <mergeCell ref="A33:A38"/>
    <mergeCell ref="A39:A42"/>
    <mergeCell ref="A43:A45"/>
    <mergeCell ref="A46:A49"/>
    <mergeCell ref="A50:A51"/>
    <mergeCell ref="A53:A56"/>
    <mergeCell ref="A57:A60"/>
    <mergeCell ref="A61:A64"/>
    <mergeCell ref="A65:A68"/>
    <mergeCell ref="A69:A72"/>
    <mergeCell ref="A73:A76"/>
    <mergeCell ref="A77:A80"/>
    <mergeCell ref="A82:A85"/>
    <mergeCell ref="A86:A89"/>
    <mergeCell ref="A90:A93"/>
    <mergeCell ref="A95:A98"/>
    <mergeCell ref="A99:A102"/>
    <mergeCell ref="A103:A106"/>
    <mergeCell ref="A107:A108"/>
    <mergeCell ref="A109:A112"/>
    <mergeCell ref="A113:A116"/>
    <mergeCell ref="A117:A120"/>
    <mergeCell ref="A122:A124"/>
    <mergeCell ref="A125:A126"/>
    <mergeCell ref="B4:B5"/>
    <mergeCell ref="B7:B10"/>
    <mergeCell ref="B11:B14"/>
    <mergeCell ref="B15:B18"/>
    <mergeCell ref="B19:B22"/>
    <mergeCell ref="B23:B26"/>
    <mergeCell ref="B27:B28"/>
    <mergeCell ref="B29:B32"/>
    <mergeCell ref="B33:B38"/>
    <mergeCell ref="B39:B42"/>
    <mergeCell ref="B43:B45"/>
    <mergeCell ref="B46:B49"/>
    <mergeCell ref="B50:B51"/>
    <mergeCell ref="B53:B56"/>
    <mergeCell ref="B57:B60"/>
    <mergeCell ref="B61:B64"/>
    <mergeCell ref="B65:B68"/>
    <mergeCell ref="B69:B72"/>
    <mergeCell ref="B73:B76"/>
    <mergeCell ref="B77:B80"/>
    <mergeCell ref="B82:B85"/>
    <mergeCell ref="B86:B89"/>
    <mergeCell ref="B90:B93"/>
    <mergeCell ref="B95:B98"/>
    <mergeCell ref="B99:B102"/>
    <mergeCell ref="B103:B106"/>
    <mergeCell ref="B107:B108"/>
    <mergeCell ref="B109:B112"/>
    <mergeCell ref="B113:B116"/>
    <mergeCell ref="B117:B120"/>
    <mergeCell ref="B122:B124"/>
    <mergeCell ref="B125:B126"/>
    <mergeCell ref="C4:C5"/>
    <mergeCell ref="D4:D5"/>
    <mergeCell ref="E4:E5"/>
    <mergeCell ref="H4:H5"/>
    <mergeCell ref="I4:I5"/>
  </mergeCells>
  <pageMargins left="1.18055555555556" right="1.18055555555556" top="1.18055555555556" bottom="1.18055555555556" header="0.511805555555556" footer="0.511805555555556"/>
  <pageSetup paperSize="9" orientation="portrait" errors="blank"/>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22"/>
  <sheetViews>
    <sheetView showGridLines="0" showZeros="0" tabSelected="1" workbookViewId="0">
      <pane topLeftCell="B5" activePane="bottomRight" state="frozen"/>
      <selection activeCell="A1" sqref="A1:I22"/>
    </sheetView>
  </sheetViews>
  <sheetFormatPr defaultColWidth="8" defaultRowHeight="15"/>
  <cols>
    <col min="1" max="1" width="47.8952380952381" style="1"/>
    <col min="2" max="2" width="28.247619047619" style="1"/>
    <col min="3" max="3" width="18.2095238095238" style="1"/>
    <col min="4" max="4" width="19.8571428571429" style="1"/>
    <col min="5" max="5" width="22.2285714285714" style="1"/>
    <col min="6" max="6" width="24.0952380952381" style="1"/>
    <col min="7" max="8" width="17.9238095238095" style="1"/>
    <col min="9" max="9" width="18.9333333333333" style="1"/>
  </cols>
  <sheetData>
    <row r="1" ht="45" customHeight="1" spans="1:9">
      <c r="A1" s="382" t="s">
        <v>48</v>
      </c>
      <c r="B1" s="383"/>
      <c r="C1" s="383"/>
      <c r="D1" s="384"/>
      <c r="E1" s="383"/>
      <c r="F1" s="383"/>
      <c r="G1" s="383"/>
      <c r="H1" s="383"/>
      <c r="I1" s="383"/>
    </row>
    <row r="2" ht="19.5" customHeight="1" spans="1:9">
      <c r="A2" s="385"/>
      <c r="B2" s="385"/>
      <c r="C2" s="385"/>
      <c r="D2" s="386"/>
      <c r="E2" s="385"/>
      <c r="F2" s="385"/>
      <c r="G2" s="385"/>
      <c r="H2" s="385"/>
      <c r="I2" s="403" t="s">
        <v>23</v>
      </c>
    </row>
    <row r="3" ht="19.5" customHeight="1" spans="1:9">
      <c r="A3" s="387" t="s">
        <v>49</v>
      </c>
      <c r="B3" s="387"/>
      <c r="C3" s="388"/>
      <c r="D3" s="389"/>
      <c r="E3" s="387"/>
      <c r="F3" s="387"/>
      <c r="G3" s="387"/>
      <c r="H3" s="387"/>
      <c r="I3" s="404" t="s">
        <v>50</v>
      </c>
    </row>
    <row r="4" ht="39.75" customHeight="1" spans="1:9">
      <c r="A4" s="390" t="s">
        <v>51</v>
      </c>
      <c r="B4" s="391" t="s">
        <v>52</v>
      </c>
      <c r="C4" s="392" t="s">
        <v>53</v>
      </c>
      <c r="D4" s="392" t="s">
        <v>54</v>
      </c>
      <c r="E4" s="393" t="s">
        <v>55</v>
      </c>
      <c r="F4" s="394" t="s">
        <v>56</v>
      </c>
      <c r="G4" s="394" t="s">
        <v>57</v>
      </c>
      <c r="H4" s="394" t="s">
        <v>58</v>
      </c>
      <c r="I4" s="391" t="s">
        <v>59</v>
      </c>
    </row>
    <row r="5" ht="27" customHeight="1" spans="1:9">
      <c r="A5" s="395" t="s">
        <v>60</v>
      </c>
      <c r="B5" s="396">
        <f t="shared" ref="B5:B8" si="0">C5+D5+E5+F5+G5+H5+I5</f>
        <v>1315055958.31</v>
      </c>
      <c r="C5" s="397">
        <v>0</v>
      </c>
      <c r="D5" s="397">
        <v>296132565.15</v>
      </c>
      <c r="E5" s="396">
        <v>766127744</v>
      </c>
      <c r="F5" s="396">
        <v>252795649.16</v>
      </c>
      <c r="G5" s="396">
        <v>0</v>
      </c>
      <c r="H5" s="396">
        <v>0</v>
      </c>
      <c r="I5" s="405">
        <v>0</v>
      </c>
    </row>
    <row r="6" ht="27" customHeight="1" spans="1:9">
      <c r="A6" s="398" t="s">
        <v>61</v>
      </c>
      <c r="B6" s="396">
        <f>C6+D6+E6+F6+G6+H6+I6</f>
        <v>742853007.97</v>
      </c>
      <c r="C6" s="396">
        <v>0</v>
      </c>
      <c r="D6" s="396">
        <v>79631326.75</v>
      </c>
      <c r="E6" s="396">
        <v>422727744</v>
      </c>
      <c r="F6" s="396">
        <v>240493937.22</v>
      </c>
      <c r="G6" s="396">
        <v>0</v>
      </c>
      <c r="H6" s="396">
        <v>0</v>
      </c>
      <c r="I6" s="405">
        <v>0</v>
      </c>
    </row>
    <row r="7" ht="27" customHeight="1" spans="1:9">
      <c r="A7" s="398" t="s">
        <v>62</v>
      </c>
      <c r="B7" s="396">
        <f>C7+D7+E7+F7+G7+H7+I7</f>
        <v>549046503.4</v>
      </c>
      <c r="C7" s="396">
        <v>0</v>
      </c>
      <c r="D7" s="396">
        <v>203966238.4</v>
      </c>
      <c r="E7" s="396">
        <v>337900000</v>
      </c>
      <c r="F7" s="396">
        <v>7180265</v>
      </c>
      <c r="G7" s="396">
        <v>0</v>
      </c>
      <c r="H7" s="396">
        <v>0</v>
      </c>
      <c r="I7" s="405">
        <v>0</v>
      </c>
    </row>
    <row r="8" ht="27" customHeight="1" spans="1:9">
      <c r="A8" s="399" t="s">
        <v>63</v>
      </c>
      <c r="B8" s="396">
        <f>C8+D8+E8+F8+G8+H8+I8</f>
        <v>6621446.94</v>
      </c>
      <c r="C8" s="396">
        <v>0</v>
      </c>
      <c r="D8" s="396">
        <v>1000000</v>
      </c>
      <c r="E8" s="396">
        <v>500000</v>
      </c>
      <c r="F8" s="396">
        <v>5121446.94</v>
      </c>
      <c r="G8" s="396">
        <v>0</v>
      </c>
      <c r="H8" s="396">
        <v>0</v>
      </c>
      <c r="I8" s="405">
        <v>0</v>
      </c>
    </row>
    <row r="9" ht="27" customHeight="1" spans="1:9">
      <c r="A9" s="399" t="s">
        <v>64</v>
      </c>
      <c r="B9" s="396">
        <f>C9+D9</f>
        <v>10385000</v>
      </c>
      <c r="C9" s="396">
        <v>0</v>
      </c>
      <c r="D9" s="396">
        <v>10385000</v>
      </c>
      <c r="E9" s="400"/>
      <c r="F9" s="396"/>
      <c r="G9" s="396"/>
      <c r="H9" s="396"/>
      <c r="I9" s="396"/>
    </row>
    <row r="10" ht="27" customHeight="1" spans="1:9">
      <c r="A10" s="399" t="s">
        <v>65</v>
      </c>
      <c r="B10" s="396">
        <f>C10+D10+E10+F10+I10</f>
        <v>5200000</v>
      </c>
      <c r="C10" s="396">
        <v>0</v>
      </c>
      <c r="D10" s="396">
        <v>200000</v>
      </c>
      <c r="E10" s="396">
        <v>5000000</v>
      </c>
      <c r="F10" s="396">
        <v>0</v>
      </c>
      <c r="G10" s="396"/>
      <c r="H10" s="396"/>
      <c r="I10" s="396">
        <v>0</v>
      </c>
    </row>
    <row r="11" ht="27" customHeight="1" spans="1:9">
      <c r="A11" s="399" t="s">
        <v>66</v>
      </c>
      <c r="B11" s="396">
        <f t="shared" ref="B11:B15" si="1">C11+D11+E11+F11+G11+H11+I11</f>
        <v>950000</v>
      </c>
      <c r="C11" s="396">
        <v>0</v>
      </c>
      <c r="D11" s="396">
        <v>950000</v>
      </c>
      <c r="E11" s="396">
        <v>0</v>
      </c>
      <c r="F11" s="396">
        <v>0</v>
      </c>
      <c r="G11" s="396">
        <v>0</v>
      </c>
      <c r="H11" s="396">
        <v>0</v>
      </c>
      <c r="I11" s="396">
        <v>0</v>
      </c>
    </row>
    <row r="12" ht="27" customHeight="1" spans="1:9">
      <c r="A12" s="399" t="s">
        <v>67</v>
      </c>
      <c r="B12" s="396">
        <f>C12</f>
        <v>0</v>
      </c>
      <c r="C12" s="396">
        <v>0</v>
      </c>
      <c r="D12" s="396"/>
      <c r="E12" s="396"/>
      <c r="F12" s="396"/>
      <c r="G12" s="396"/>
      <c r="H12" s="396"/>
      <c r="I12" s="396"/>
    </row>
    <row r="13" ht="27" customHeight="1" spans="1:9">
      <c r="A13" s="399" t="s">
        <v>68</v>
      </c>
      <c r="B13" s="396">
        <f>C13</f>
        <v>0</v>
      </c>
      <c r="C13" s="396">
        <v>0</v>
      </c>
      <c r="D13" s="396"/>
      <c r="E13" s="396"/>
      <c r="F13" s="396"/>
      <c r="G13" s="396"/>
      <c r="H13" s="396"/>
      <c r="I13" s="396"/>
    </row>
    <row r="14" ht="27" customHeight="1" spans="1:9">
      <c r="A14" s="398" t="s">
        <v>69</v>
      </c>
      <c r="B14" s="396">
        <f>C14+D14+E14+F14+G14+H14+I14</f>
        <v>1200336296.25</v>
      </c>
      <c r="C14" s="396">
        <v>0</v>
      </c>
      <c r="D14" s="396">
        <v>224186665.28</v>
      </c>
      <c r="E14" s="396">
        <v>765587700.24</v>
      </c>
      <c r="F14" s="396">
        <v>210561930.73</v>
      </c>
      <c r="G14" s="396">
        <v>0</v>
      </c>
      <c r="H14" s="396">
        <v>0</v>
      </c>
      <c r="I14" s="396">
        <v>0</v>
      </c>
    </row>
    <row r="15" ht="27" customHeight="1" spans="1:9">
      <c r="A15" s="398" t="s">
        <v>70</v>
      </c>
      <c r="B15" s="396">
        <f>C15+D15+E15+F15+G15+H15+I15</f>
        <v>1178813725.45</v>
      </c>
      <c r="C15" s="396">
        <v>0</v>
      </c>
      <c r="D15" s="396">
        <v>223386665.28</v>
      </c>
      <c r="E15" s="396">
        <v>764087700.24</v>
      </c>
      <c r="F15" s="396">
        <v>191339359.93</v>
      </c>
      <c r="G15" s="396">
        <v>0</v>
      </c>
      <c r="H15" s="396">
        <v>0</v>
      </c>
      <c r="I15" s="396">
        <v>0</v>
      </c>
    </row>
    <row r="16" ht="27" customHeight="1" spans="1:9">
      <c r="A16" s="398" t="s">
        <v>71</v>
      </c>
      <c r="B16" s="396">
        <f>C16+D16+E16+F16+I16</f>
        <v>2451434</v>
      </c>
      <c r="C16" s="396">
        <v>0</v>
      </c>
      <c r="D16" s="396">
        <v>800000</v>
      </c>
      <c r="E16" s="396">
        <v>1500000</v>
      </c>
      <c r="F16" s="396">
        <v>151434</v>
      </c>
      <c r="G16" s="396"/>
      <c r="H16" s="396"/>
      <c r="I16" s="396">
        <v>0</v>
      </c>
    </row>
    <row r="17" ht="27" customHeight="1" spans="1:9">
      <c r="A17" s="399" t="s">
        <v>72</v>
      </c>
      <c r="B17" s="396">
        <f t="shared" ref="B17:B21" si="2">C17+D17+E17+F17+G17+H17+I17</f>
        <v>19071136.8</v>
      </c>
      <c r="C17" s="396">
        <v>0</v>
      </c>
      <c r="D17" s="396">
        <v>0</v>
      </c>
      <c r="E17" s="396">
        <v>0</v>
      </c>
      <c r="F17" s="396">
        <v>19071136.8</v>
      </c>
      <c r="G17" s="396">
        <v>0</v>
      </c>
      <c r="H17" s="396">
        <v>0</v>
      </c>
      <c r="I17" s="396">
        <v>0</v>
      </c>
    </row>
    <row r="18" ht="27" customHeight="1" spans="1:9">
      <c r="A18" s="399" t="s">
        <v>73</v>
      </c>
      <c r="B18" s="396">
        <f>C18</f>
        <v>0</v>
      </c>
      <c r="C18" s="396">
        <v>0</v>
      </c>
      <c r="D18" s="396"/>
      <c r="E18" s="396"/>
      <c r="F18" s="396"/>
      <c r="G18" s="396"/>
      <c r="H18" s="396"/>
      <c r="I18" s="396"/>
    </row>
    <row r="19" ht="27" customHeight="1" spans="1:9">
      <c r="A19" s="399" t="s">
        <v>74</v>
      </c>
      <c r="B19" s="396">
        <f>C19</f>
        <v>0</v>
      </c>
      <c r="C19" s="396">
        <v>0</v>
      </c>
      <c r="D19" s="396"/>
      <c r="E19" s="396"/>
      <c r="F19" s="396"/>
      <c r="G19" s="396"/>
      <c r="H19" s="396"/>
      <c r="I19" s="396"/>
    </row>
    <row r="20" ht="27" customHeight="1" spans="1:9">
      <c r="A20" s="395" t="s">
        <v>75</v>
      </c>
      <c r="B20" s="396">
        <f>C20+D20+E20+F20+G20+H20+I20</f>
        <v>114719662.06</v>
      </c>
      <c r="C20" s="396">
        <v>0</v>
      </c>
      <c r="D20" s="396">
        <v>71945899.87</v>
      </c>
      <c r="E20" s="396">
        <v>540043.76</v>
      </c>
      <c r="F20" s="396">
        <v>42233718.43</v>
      </c>
      <c r="G20" s="396">
        <v>0</v>
      </c>
      <c r="H20" s="396">
        <v>0</v>
      </c>
      <c r="I20" s="405">
        <v>0</v>
      </c>
    </row>
    <row r="21" ht="27" customHeight="1" spans="1:9">
      <c r="A21" s="398" t="s">
        <v>76</v>
      </c>
      <c r="B21" s="396">
        <f>C21+D21+E21+F21+G21+H21+I21</f>
        <v>1019245270.44</v>
      </c>
      <c r="C21" s="396">
        <v>0</v>
      </c>
      <c r="D21" s="396">
        <v>577533142.56</v>
      </c>
      <c r="E21" s="396">
        <v>4495075.63</v>
      </c>
      <c r="F21" s="396">
        <v>437217052.25</v>
      </c>
      <c r="G21" s="396">
        <v>0</v>
      </c>
      <c r="H21" s="396">
        <v>0</v>
      </c>
      <c r="I21" s="405">
        <v>0</v>
      </c>
    </row>
    <row r="22" ht="27" customHeight="1" spans="1:9">
      <c r="A22" s="386"/>
      <c r="B22" s="401"/>
      <c r="C22" s="401"/>
      <c r="D22" s="402"/>
      <c r="E22" s="401"/>
      <c r="F22" s="401"/>
      <c r="G22" s="401"/>
      <c r="H22" s="401"/>
      <c r="I22" s="406" t="s">
        <v>77</v>
      </c>
    </row>
  </sheetData>
  <mergeCells count="1">
    <mergeCell ref="A1:I1"/>
  </mergeCells>
  <printOptions horizontalCentered="1"/>
  <pageMargins left="0.393055555555556" right="0.393055555555556" top="0.786805555555556" bottom="0.786805555555556" header="0.511805555555556" footer="0.511805555555556"/>
  <pageSetup paperSize="9" scale="70" orientation="landscape" errors="blank"/>
  <headerFooter alignWithMargins="0"/>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142"/>
  <sheetViews>
    <sheetView workbookViewId="0">
      <selection activeCell="A1" sqref="A1"/>
    </sheetView>
  </sheetViews>
  <sheetFormatPr defaultColWidth="8" defaultRowHeight="15"/>
  <cols>
    <col min="1" max="1" width="26.247619047619" style="1"/>
    <col min="2" max="2" width="19.7904761904762" style="1"/>
    <col min="3" max="3" width="35.5619047619048" style="1"/>
    <col min="4" max="4" width="26.8190476190476" style="1"/>
    <col min="5" max="5" width="5.73333333333333" style="1"/>
    <col min="6" max="6" width="9.18095238095238" style="1"/>
    <col min="7" max="7" width="8.74285714285714" style="1"/>
    <col min="8" max="8" width="6.73333333333333" style="1"/>
    <col min="9" max="9" width="52.0571428571429" style="1"/>
  </cols>
  <sheetData>
    <row r="1" ht="34.5" customHeight="1" spans="1:9">
      <c r="A1" s="32" t="s">
        <v>1204</v>
      </c>
      <c r="B1" s="32"/>
      <c r="C1" s="32"/>
      <c r="D1" s="32"/>
      <c r="E1" s="32"/>
      <c r="F1" s="32"/>
      <c r="G1" s="32"/>
      <c r="H1" s="3"/>
      <c r="I1" s="32"/>
    </row>
    <row r="2" ht="9.75" customHeight="1" spans="1:9">
      <c r="A2" s="33" t="s">
        <v>1205</v>
      </c>
      <c r="B2" s="33"/>
      <c r="C2" s="33"/>
      <c r="D2" s="33"/>
      <c r="E2" s="33"/>
      <c r="F2" s="33"/>
      <c r="G2" s="33"/>
      <c r="H2" s="3"/>
      <c r="I2" s="33"/>
    </row>
    <row r="3" ht="12.75" customHeight="1" spans="1:9">
      <c r="A3" s="4"/>
      <c r="B3" s="4"/>
      <c r="C3" s="34"/>
      <c r="D3" s="34"/>
      <c r="E3" s="34"/>
      <c r="F3" s="34"/>
      <c r="G3" s="34"/>
      <c r="H3" s="5"/>
      <c r="I3" s="34" t="s">
        <v>623</v>
      </c>
    </row>
    <row r="4" ht="12" customHeight="1" spans="1:9">
      <c r="A4" s="6" t="s">
        <v>338</v>
      </c>
      <c r="B4" s="35" t="s">
        <v>624</v>
      </c>
      <c r="C4" s="6" t="s">
        <v>625</v>
      </c>
      <c r="D4" s="6" t="s">
        <v>626</v>
      </c>
      <c r="E4" s="7" t="s">
        <v>627</v>
      </c>
      <c r="F4" s="6" t="s">
        <v>628</v>
      </c>
      <c r="G4" s="6"/>
      <c r="H4" s="7" t="s">
        <v>629</v>
      </c>
      <c r="I4" s="6" t="s">
        <v>630</v>
      </c>
    </row>
    <row r="5" ht="11.25" customHeight="1" spans="1:9">
      <c r="A5" s="6"/>
      <c r="B5" s="36"/>
      <c r="C5" s="6"/>
      <c r="D5" s="6"/>
      <c r="E5" s="6"/>
      <c r="F5" s="6" t="s">
        <v>631</v>
      </c>
      <c r="G5" s="6" t="s">
        <v>632</v>
      </c>
      <c r="H5" s="6"/>
      <c r="I5" s="6"/>
    </row>
    <row r="6" ht="22.5" customHeight="1" spans="1:9">
      <c r="A6" s="9" t="s">
        <v>633</v>
      </c>
      <c r="B6" s="9"/>
      <c r="C6" s="9"/>
      <c r="D6" s="9"/>
      <c r="E6" s="9"/>
      <c r="F6" s="9"/>
      <c r="G6" s="9"/>
      <c r="H6" s="37"/>
      <c r="I6" s="9"/>
    </row>
    <row r="7" ht="22.5" customHeight="1" spans="1:9">
      <c r="A7" s="13" t="s">
        <v>859</v>
      </c>
      <c r="B7" s="27" t="s">
        <v>635</v>
      </c>
      <c r="C7" s="13" t="s">
        <v>636</v>
      </c>
      <c r="D7" s="14">
        <v>45941236.93</v>
      </c>
      <c r="E7" s="38"/>
      <c r="F7" s="16"/>
      <c r="G7" s="16"/>
      <c r="H7" s="17"/>
      <c r="I7" s="11"/>
    </row>
    <row r="8" ht="22.5" customHeight="1" spans="1:9">
      <c r="A8" s="13"/>
      <c r="B8" s="28"/>
      <c r="C8" s="13" t="s">
        <v>637</v>
      </c>
      <c r="D8" s="14">
        <v>0</v>
      </c>
      <c r="E8" s="15"/>
      <c r="F8" s="16"/>
      <c r="G8" s="16"/>
      <c r="H8" s="17"/>
      <c r="I8" s="11"/>
    </row>
    <row r="9" ht="22.5" customHeight="1" spans="1:9">
      <c r="A9" s="13"/>
      <c r="B9" s="29"/>
      <c r="C9" s="13" t="s">
        <v>638</v>
      </c>
      <c r="D9" s="14">
        <f>D8-D7</f>
        <v>-45941236.93</v>
      </c>
      <c r="E9" s="15" t="s">
        <v>639</v>
      </c>
      <c r="F9" s="20">
        <v>0</v>
      </c>
      <c r="G9" s="20">
        <v>0</v>
      </c>
      <c r="H9" s="19" t="s">
        <v>864</v>
      </c>
      <c r="I9" s="26" t="s">
        <v>1206</v>
      </c>
    </row>
    <row r="10" ht="22.5" customHeight="1" spans="1:9">
      <c r="A10" s="9" t="s">
        <v>659</v>
      </c>
      <c r="B10" s="9"/>
      <c r="C10" s="9"/>
      <c r="D10" s="9"/>
      <c r="E10" s="9"/>
      <c r="F10" s="9"/>
      <c r="G10" s="9"/>
      <c r="H10" s="37"/>
      <c r="I10" s="9"/>
    </row>
    <row r="11" ht="22.5" customHeight="1" spans="1:9">
      <c r="A11" s="13" t="s">
        <v>1207</v>
      </c>
      <c r="B11" s="39" t="s">
        <v>732</v>
      </c>
      <c r="C11" s="13" t="s">
        <v>662</v>
      </c>
      <c r="D11" s="14">
        <v>0</v>
      </c>
      <c r="E11" s="15"/>
      <c r="F11" s="16"/>
      <c r="G11" s="16"/>
      <c r="H11" s="17"/>
      <c r="I11" s="11"/>
    </row>
    <row r="12" ht="22.5" customHeight="1" spans="1:9">
      <c r="A12" s="13"/>
      <c r="B12" s="40"/>
      <c r="C12" s="13" t="s">
        <v>644</v>
      </c>
      <c r="D12" s="14">
        <v>0</v>
      </c>
      <c r="E12" s="15"/>
      <c r="F12" s="16"/>
      <c r="G12" s="16"/>
      <c r="H12" s="17"/>
      <c r="I12" s="11"/>
    </row>
    <row r="13" ht="22.5" customHeight="1" spans="1:9">
      <c r="A13" s="13"/>
      <c r="B13" s="41"/>
      <c r="C13" s="13" t="s">
        <v>663</v>
      </c>
      <c r="D13" s="14">
        <f>IF(D11=0,0,D12/D11)*100</f>
        <v>0</v>
      </c>
      <c r="E13" s="15" t="s">
        <v>639</v>
      </c>
      <c r="F13" s="16" t="s">
        <v>664</v>
      </c>
      <c r="G13" s="16" t="s">
        <v>665</v>
      </c>
      <c r="H13" s="19" t="s">
        <v>640</v>
      </c>
      <c r="I13" s="26" t="s">
        <v>1206</v>
      </c>
    </row>
    <row r="14" ht="22.5" customHeight="1" spans="1:9">
      <c r="A14" s="13" t="s">
        <v>667</v>
      </c>
      <c r="B14" s="39" t="s">
        <v>732</v>
      </c>
      <c r="C14" s="13" t="s">
        <v>662</v>
      </c>
      <c r="D14" s="14">
        <v>0</v>
      </c>
      <c r="E14" s="15"/>
      <c r="F14" s="16"/>
      <c r="G14" s="16"/>
      <c r="H14" s="17"/>
      <c r="I14" s="11"/>
    </row>
    <row r="15" ht="22.5" customHeight="1" spans="1:9">
      <c r="A15" s="13"/>
      <c r="B15" s="40"/>
      <c r="C15" s="13" t="s">
        <v>644</v>
      </c>
      <c r="D15" s="14">
        <v>0</v>
      </c>
      <c r="E15" s="15"/>
      <c r="F15" s="16"/>
      <c r="G15" s="16"/>
      <c r="H15" s="17"/>
      <c r="I15" s="11"/>
    </row>
    <row r="16" ht="22.5" customHeight="1" spans="1:9">
      <c r="A16" s="13"/>
      <c r="B16" s="41"/>
      <c r="C16" s="13" t="s">
        <v>663</v>
      </c>
      <c r="D16" s="14">
        <f>IF(D14=0,0,D15/D14)*100</f>
        <v>0</v>
      </c>
      <c r="E16" s="15" t="s">
        <v>639</v>
      </c>
      <c r="F16" s="16" t="s">
        <v>664</v>
      </c>
      <c r="G16" s="16" t="s">
        <v>665</v>
      </c>
      <c r="H16" s="19" t="s">
        <v>640</v>
      </c>
      <c r="I16" s="26" t="s">
        <v>1206</v>
      </c>
    </row>
    <row r="17" ht="22.5" customHeight="1" spans="1:9">
      <c r="A17" s="13" t="s">
        <v>1208</v>
      </c>
      <c r="B17" s="39" t="s">
        <v>732</v>
      </c>
      <c r="C17" s="13" t="s">
        <v>662</v>
      </c>
      <c r="D17" s="14">
        <v>0</v>
      </c>
      <c r="E17" s="15"/>
      <c r="F17" s="16"/>
      <c r="G17" s="16"/>
      <c r="H17" s="17"/>
      <c r="I17" s="11"/>
    </row>
    <row r="18" ht="22.5" customHeight="1" spans="1:9">
      <c r="A18" s="13"/>
      <c r="B18" s="40"/>
      <c r="C18" s="13" t="s">
        <v>644</v>
      </c>
      <c r="D18" s="14">
        <v>0</v>
      </c>
      <c r="E18" s="15"/>
      <c r="F18" s="16"/>
      <c r="G18" s="16"/>
      <c r="H18" s="17"/>
      <c r="I18" s="11"/>
    </row>
    <row r="19" ht="22.5" customHeight="1" spans="1:9">
      <c r="A19" s="13"/>
      <c r="B19" s="41"/>
      <c r="C19" s="13" t="s">
        <v>663</v>
      </c>
      <c r="D19" s="14">
        <f>IF(D17=0,0,D18/D17)*100</f>
        <v>0</v>
      </c>
      <c r="E19" s="15" t="s">
        <v>639</v>
      </c>
      <c r="F19" s="16" t="s">
        <v>664</v>
      </c>
      <c r="G19" s="16" t="s">
        <v>665</v>
      </c>
      <c r="H19" s="19" t="s">
        <v>640</v>
      </c>
      <c r="I19" s="26" t="s">
        <v>1206</v>
      </c>
    </row>
    <row r="20" ht="22.5" customHeight="1" spans="1:9">
      <c r="A20" s="13" t="s">
        <v>1209</v>
      </c>
      <c r="B20" s="39" t="s">
        <v>732</v>
      </c>
      <c r="C20" s="13" t="s">
        <v>662</v>
      </c>
      <c r="D20" s="14">
        <v>0</v>
      </c>
      <c r="E20" s="15"/>
      <c r="F20" s="16"/>
      <c r="G20" s="16"/>
      <c r="H20" s="17"/>
      <c r="I20" s="11"/>
    </row>
    <row r="21" ht="22.5" customHeight="1" spans="1:9">
      <c r="A21" s="13"/>
      <c r="B21" s="40"/>
      <c r="C21" s="13" t="s">
        <v>644</v>
      </c>
      <c r="D21" s="14">
        <v>0</v>
      </c>
      <c r="E21" s="15"/>
      <c r="F21" s="16"/>
      <c r="G21" s="16"/>
      <c r="H21" s="17"/>
      <c r="I21" s="11"/>
    </row>
    <row r="22" ht="22.5" customHeight="1" spans="1:9">
      <c r="A22" s="13"/>
      <c r="B22" s="41"/>
      <c r="C22" s="13" t="s">
        <v>663</v>
      </c>
      <c r="D22" s="14">
        <f>IF(D20=0,0,D21/D20)*100</f>
        <v>0</v>
      </c>
      <c r="E22" s="15" t="s">
        <v>639</v>
      </c>
      <c r="F22" s="16" t="s">
        <v>664</v>
      </c>
      <c r="G22" s="16" t="s">
        <v>665</v>
      </c>
      <c r="H22" s="19" t="s">
        <v>640</v>
      </c>
      <c r="I22" s="26" t="s">
        <v>1206</v>
      </c>
    </row>
    <row r="23" ht="22.5" customHeight="1" spans="1:9">
      <c r="A23" s="13" t="s">
        <v>1210</v>
      </c>
      <c r="B23" s="39" t="s">
        <v>732</v>
      </c>
      <c r="C23" s="13" t="s">
        <v>662</v>
      </c>
      <c r="D23" s="14">
        <v>0</v>
      </c>
      <c r="E23" s="15"/>
      <c r="F23" s="16"/>
      <c r="G23" s="16"/>
      <c r="H23" s="17"/>
      <c r="I23" s="11"/>
    </row>
    <row r="24" ht="22.5" customHeight="1" spans="1:9">
      <c r="A24" s="13"/>
      <c r="B24" s="40"/>
      <c r="C24" s="13" t="s">
        <v>644</v>
      </c>
      <c r="D24" s="14">
        <v>0</v>
      </c>
      <c r="E24" s="15"/>
      <c r="F24" s="16"/>
      <c r="G24" s="16"/>
      <c r="H24" s="17"/>
      <c r="I24" s="11"/>
    </row>
    <row r="25" ht="22.5" customHeight="1" spans="1:9">
      <c r="A25" s="13"/>
      <c r="B25" s="41"/>
      <c r="C25" s="13" t="s">
        <v>663</v>
      </c>
      <c r="D25" s="14">
        <f>IF(D23=0,0,D24/D23)*100</f>
        <v>0</v>
      </c>
      <c r="E25" s="15" t="s">
        <v>639</v>
      </c>
      <c r="F25" s="16" t="s">
        <v>664</v>
      </c>
      <c r="G25" s="16" t="s">
        <v>665</v>
      </c>
      <c r="H25" s="19" t="s">
        <v>640</v>
      </c>
      <c r="I25" s="26" t="s">
        <v>1206</v>
      </c>
    </row>
    <row r="26" ht="22.5" customHeight="1" spans="1:9">
      <c r="A26" s="42" t="s">
        <v>1211</v>
      </c>
      <c r="B26" s="39" t="s">
        <v>732</v>
      </c>
      <c r="C26" s="13" t="s">
        <v>662</v>
      </c>
      <c r="D26" s="14">
        <v>0</v>
      </c>
      <c r="E26" s="15"/>
      <c r="F26" s="16"/>
      <c r="G26" s="16"/>
      <c r="H26" s="17"/>
      <c r="I26" s="11"/>
    </row>
    <row r="27" ht="22.5" customHeight="1" spans="1:9">
      <c r="A27" s="43"/>
      <c r="B27" s="40"/>
      <c r="C27" s="13" t="s">
        <v>644</v>
      </c>
      <c r="D27" s="14">
        <v>0</v>
      </c>
      <c r="E27" s="15"/>
      <c r="F27" s="16"/>
      <c r="G27" s="16"/>
      <c r="H27" s="17"/>
      <c r="I27" s="11"/>
    </row>
    <row r="28" ht="22.5" customHeight="1" spans="1:9">
      <c r="A28" s="44"/>
      <c r="B28" s="41"/>
      <c r="C28" s="13" t="s">
        <v>663</v>
      </c>
      <c r="D28" s="14">
        <f>IF(D26=0,0,D27/D26)*100</f>
        <v>0</v>
      </c>
      <c r="E28" s="15" t="s">
        <v>639</v>
      </c>
      <c r="F28" s="16" t="s">
        <v>664</v>
      </c>
      <c r="G28" s="16" t="s">
        <v>665</v>
      </c>
      <c r="H28" s="19" t="s">
        <v>640</v>
      </c>
      <c r="I28" s="26" t="s">
        <v>1206</v>
      </c>
    </row>
    <row r="29" ht="22.5" customHeight="1" spans="1:9">
      <c r="A29" s="42" t="s">
        <v>1212</v>
      </c>
      <c r="B29" s="39" t="s">
        <v>732</v>
      </c>
      <c r="C29" s="13" t="s">
        <v>662</v>
      </c>
      <c r="D29" s="14">
        <v>0</v>
      </c>
      <c r="E29" s="15"/>
      <c r="F29" s="16"/>
      <c r="G29" s="16"/>
      <c r="H29" s="17"/>
      <c r="I29" s="11"/>
    </row>
    <row r="30" ht="22.5" customHeight="1" spans="1:9">
      <c r="A30" s="43"/>
      <c r="B30" s="40"/>
      <c r="C30" s="13" t="s">
        <v>644</v>
      </c>
      <c r="D30" s="14">
        <v>0</v>
      </c>
      <c r="E30" s="15"/>
      <c r="F30" s="16"/>
      <c r="G30" s="16"/>
      <c r="H30" s="17"/>
      <c r="I30" s="11"/>
    </row>
    <row r="31" ht="22.5" customHeight="1" spans="1:9">
      <c r="A31" s="44"/>
      <c r="B31" s="41"/>
      <c r="C31" s="13" t="s">
        <v>663</v>
      </c>
      <c r="D31" s="14">
        <f>IF(D29=0,0,D30/D29)*100</f>
        <v>0</v>
      </c>
      <c r="E31" s="15" t="s">
        <v>639</v>
      </c>
      <c r="F31" s="16" t="s">
        <v>664</v>
      </c>
      <c r="G31" s="16" t="s">
        <v>665</v>
      </c>
      <c r="H31" s="19" t="s">
        <v>640</v>
      </c>
      <c r="I31" s="26" t="s">
        <v>1206</v>
      </c>
    </row>
    <row r="32" ht="22.5" customHeight="1" spans="1:9">
      <c r="A32" s="42" t="s">
        <v>1213</v>
      </c>
      <c r="B32" s="39" t="s">
        <v>732</v>
      </c>
      <c r="C32" s="13" t="s">
        <v>662</v>
      </c>
      <c r="D32" s="14">
        <v>0</v>
      </c>
      <c r="E32" s="15"/>
      <c r="F32" s="16"/>
      <c r="G32" s="16"/>
      <c r="H32" s="17"/>
      <c r="I32" s="11"/>
    </row>
    <row r="33" ht="22.5" customHeight="1" spans="1:9">
      <c r="A33" s="43"/>
      <c r="B33" s="40"/>
      <c r="C33" s="13" t="s">
        <v>644</v>
      </c>
      <c r="D33" s="14">
        <v>0</v>
      </c>
      <c r="E33" s="15"/>
      <c r="F33" s="16"/>
      <c r="G33" s="16"/>
      <c r="H33" s="17"/>
      <c r="I33" s="11"/>
    </row>
    <row r="34" ht="22.5" customHeight="1" spans="1:9">
      <c r="A34" s="44"/>
      <c r="B34" s="41"/>
      <c r="C34" s="13" t="s">
        <v>663</v>
      </c>
      <c r="D34" s="14">
        <f>IF(D32=0,0,D33/D32)*100</f>
        <v>0</v>
      </c>
      <c r="E34" s="15" t="s">
        <v>639</v>
      </c>
      <c r="F34" s="16" t="s">
        <v>664</v>
      </c>
      <c r="G34" s="16" t="s">
        <v>665</v>
      </c>
      <c r="H34" s="19" t="s">
        <v>640</v>
      </c>
      <c r="I34" s="26" t="s">
        <v>1206</v>
      </c>
    </row>
    <row r="35" ht="22.5" customHeight="1" spans="1:9">
      <c r="A35" s="42" t="s">
        <v>1214</v>
      </c>
      <c r="B35" s="39" t="s">
        <v>732</v>
      </c>
      <c r="C35" s="13" t="s">
        <v>662</v>
      </c>
      <c r="D35" s="14">
        <v>0</v>
      </c>
      <c r="E35" s="15"/>
      <c r="F35" s="16"/>
      <c r="G35" s="16"/>
      <c r="H35" s="17"/>
      <c r="I35" s="11"/>
    </row>
    <row r="36" ht="22.5" customHeight="1" spans="1:9">
      <c r="A36" s="43"/>
      <c r="B36" s="40"/>
      <c r="C36" s="13" t="s">
        <v>644</v>
      </c>
      <c r="D36" s="14">
        <v>0</v>
      </c>
      <c r="E36" s="15"/>
      <c r="F36" s="16"/>
      <c r="G36" s="16"/>
      <c r="H36" s="17"/>
      <c r="I36" s="11"/>
    </row>
    <row r="37" ht="22.5" customHeight="1" spans="1:9">
      <c r="A37" s="44"/>
      <c r="B37" s="41"/>
      <c r="C37" s="13" t="s">
        <v>663</v>
      </c>
      <c r="D37" s="14">
        <f>IF(D35=0,0,D36/D35)*100</f>
        <v>0</v>
      </c>
      <c r="E37" s="15" t="s">
        <v>639</v>
      </c>
      <c r="F37" s="16" t="s">
        <v>664</v>
      </c>
      <c r="G37" s="16" t="s">
        <v>665</v>
      </c>
      <c r="H37" s="19" t="s">
        <v>640</v>
      </c>
      <c r="I37" s="26" t="s">
        <v>1206</v>
      </c>
    </row>
    <row r="38" ht="22.5" customHeight="1" spans="1:9">
      <c r="A38" s="42" t="s">
        <v>1215</v>
      </c>
      <c r="B38" s="39" t="s">
        <v>732</v>
      </c>
      <c r="C38" s="13" t="s">
        <v>662</v>
      </c>
      <c r="D38" s="14">
        <v>0</v>
      </c>
      <c r="E38" s="15"/>
      <c r="F38" s="16"/>
      <c r="G38" s="16"/>
      <c r="H38" s="17"/>
      <c r="I38" s="11"/>
    </row>
    <row r="39" ht="22.5" customHeight="1" spans="1:9">
      <c r="A39" s="43"/>
      <c r="B39" s="40"/>
      <c r="C39" s="13" t="s">
        <v>644</v>
      </c>
      <c r="D39" s="14">
        <v>0</v>
      </c>
      <c r="E39" s="15"/>
      <c r="F39" s="16"/>
      <c r="G39" s="16"/>
      <c r="H39" s="17"/>
      <c r="I39" s="11"/>
    </row>
    <row r="40" ht="22.5" customHeight="1" spans="1:9">
      <c r="A40" s="44"/>
      <c r="B40" s="41"/>
      <c r="C40" s="13" t="s">
        <v>663</v>
      </c>
      <c r="D40" s="14">
        <f>IF(D38=0,0,D39/D38)*100</f>
        <v>0</v>
      </c>
      <c r="E40" s="15" t="s">
        <v>639</v>
      </c>
      <c r="F40" s="16" t="s">
        <v>664</v>
      </c>
      <c r="G40" s="16" t="s">
        <v>665</v>
      </c>
      <c r="H40" s="19" t="s">
        <v>640</v>
      </c>
      <c r="I40" s="26" t="s">
        <v>1206</v>
      </c>
    </row>
    <row r="41" ht="22.5" customHeight="1" spans="1:9">
      <c r="A41" s="9" t="s">
        <v>670</v>
      </c>
      <c r="B41" s="9"/>
      <c r="C41" s="9"/>
      <c r="D41" s="9"/>
      <c r="E41" s="9"/>
      <c r="F41" s="9"/>
      <c r="G41" s="9"/>
      <c r="H41" s="37"/>
      <c r="I41" s="9"/>
    </row>
    <row r="42" ht="22.5" customHeight="1" spans="1:9">
      <c r="A42" s="13" t="s">
        <v>1216</v>
      </c>
      <c r="B42" s="39" t="s">
        <v>732</v>
      </c>
      <c r="C42" s="13" t="s">
        <v>672</v>
      </c>
      <c r="D42" s="14">
        <v>25199883.94</v>
      </c>
      <c r="E42" s="15"/>
      <c r="F42" s="16"/>
      <c r="G42" s="16"/>
      <c r="H42" s="17"/>
      <c r="I42" s="11"/>
    </row>
    <row r="43" ht="22.5" customHeight="1" spans="1:9">
      <c r="A43" s="13"/>
      <c r="B43" s="40"/>
      <c r="C43" s="13" t="s">
        <v>644</v>
      </c>
      <c r="D43" s="14">
        <v>0</v>
      </c>
      <c r="E43" s="15"/>
      <c r="F43" s="16"/>
      <c r="G43" s="16"/>
      <c r="H43" s="17"/>
      <c r="I43" s="11"/>
    </row>
    <row r="44" ht="22.5" customHeight="1" spans="1:9">
      <c r="A44" s="13"/>
      <c r="B44" s="41"/>
      <c r="C44" s="13" t="s">
        <v>673</v>
      </c>
      <c r="D44" s="14">
        <f>IF(D43=0,0,D42/D43*100)</f>
        <v>0</v>
      </c>
      <c r="E44" s="15" t="s">
        <v>639</v>
      </c>
      <c r="F44" s="16" t="s">
        <v>674</v>
      </c>
      <c r="G44" s="18">
        <v>0.8</v>
      </c>
      <c r="H44" s="19" t="s">
        <v>640</v>
      </c>
      <c r="I44" s="26" t="s">
        <v>1206</v>
      </c>
    </row>
    <row r="45" ht="22.5" customHeight="1" spans="1:9">
      <c r="A45" s="13" t="s">
        <v>676</v>
      </c>
      <c r="B45" s="39" t="s">
        <v>732</v>
      </c>
      <c r="C45" s="13" t="s">
        <v>672</v>
      </c>
      <c r="D45" s="14">
        <v>0</v>
      </c>
      <c r="E45" s="15"/>
      <c r="F45" s="20"/>
      <c r="G45" s="20"/>
      <c r="H45" s="26"/>
      <c r="I45" s="26"/>
    </row>
    <row r="46" ht="22.5" customHeight="1" spans="1:9">
      <c r="A46" s="13"/>
      <c r="B46" s="40"/>
      <c r="C46" s="13" t="s">
        <v>343</v>
      </c>
      <c r="D46" s="14">
        <v>0</v>
      </c>
      <c r="E46" s="15"/>
      <c r="F46" s="20"/>
      <c r="G46" s="20"/>
      <c r="H46" s="26"/>
      <c r="I46" s="26"/>
    </row>
    <row r="47" ht="22.5" customHeight="1" spans="1:9">
      <c r="A47" s="13"/>
      <c r="B47" s="41"/>
      <c r="C47" s="13" t="s">
        <v>673</v>
      </c>
      <c r="D47" s="14">
        <f>IF(D46=0,0,D45/D46*100)</f>
        <v>0</v>
      </c>
      <c r="E47" s="15" t="s">
        <v>639</v>
      </c>
      <c r="F47" s="18">
        <v>0.75</v>
      </c>
      <c r="G47" s="18">
        <v>1</v>
      </c>
      <c r="H47" s="19" t="s">
        <v>640</v>
      </c>
      <c r="I47" s="26" t="s">
        <v>1206</v>
      </c>
    </row>
    <row r="48" ht="22.5" customHeight="1" spans="1:9">
      <c r="A48" s="13" t="s">
        <v>1217</v>
      </c>
      <c r="B48" s="39" t="s">
        <v>732</v>
      </c>
      <c r="C48" s="13" t="s">
        <v>672</v>
      </c>
      <c r="D48" s="14">
        <v>1120892.4</v>
      </c>
      <c r="E48" s="15"/>
      <c r="F48" s="16"/>
      <c r="G48" s="16"/>
      <c r="H48" s="17"/>
      <c r="I48" s="11"/>
    </row>
    <row r="49" ht="22.5" customHeight="1" spans="1:9">
      <c r="A49" s="13"/>
      <c r="B49" s="40"/>
      <c r="C49" s="13" t="s">
        <v>644</v>
      </c>
      <c r="D49" s="14">
        <v>0</v>
      </c>
      <c r="E49" s="15"/>
      <c r="F49" s="16"/>
      <c r="G49" s="16"/>
      <c r="H49" s="17"/>
      <c r="I49" s="11"/>
    </row>
    <row r="50" ht="22.5" customHeight="1" spans="1:9">
      <c r="A50" s="13"/>
      <c r="B50" s="41"/>
      <c r="C50" s="13" t="s">
        <v>673</v>
      </c>
      <c r="D50" s="14">
        <f>IF(D49=0,0,D48/D49*100)</f>
        <v>0</v>
      </c>
      <c r="E50" s="15" t="s">
        <v>639</v>
      </c>
      <c r="F50" s="16" t="s">
        <v>674</v>
      </c>
      <c r="G50" s="16" t="s">
        <v>680</v>
      </c>
      <c r="H50" s="19" t="s">
        <v>640</v>
      </c>
      <c r="I50" s="26" t="s">
        <v>1206</v>
      </c>
    </row>
    <row r="51" ht="22.5" customHeight="1" spans="1:9">
      <c r="A51" s="13" t="s">
        <v>1218</v>
      </c>
      <c r="B51" s="39" t="s">
        <v>732</v>
      </c>
      <c r="C51" s="13" t="s">
        <v>672</v>
      </c>
      <c r="D51" s="14">
        <v>283088.12</v>
      </c>
      <c r="E51" s="15"/>
      <c r="F51" s="16"/>
      <c r="G51" s="16"/>
      <c r="H51" s="17"/>
      <c r="I51" s="11"/>
    </row>
    <row r="52" ht="22.5" customHeight="1" spans="1:9">
      <c r="A52" s="13"/>
      <c r="B52" s="40"/>
      <c r="C52" s="13" t="s">
        <v>644</v>
      </c>
      <c r="D52" s="14">
        <v>0</v>
      </c>
      <c r="E52" s="15"/>
      <c r="F52" s="16"/>
      <c r="G52" s="16"/>
      <c r="H52" s="17"/>
      <c r="I52" s="11"/>
    </row>
    <row r="53" ht="22.5" customHeight="1" spans="1:9">
      <c r="A53" s="13"/>
      <c r="B53" s="41"/>
      <c r="C53" s="13" t="s">
        <v>673</v>
      </c>
      <c r="D53" s="14">
        <f>IF(D52=0,0,D51/D52*100)</f>
        <v>0</v>
      </c>
      <c r="E53" s="15" t="s">
        <v>639</v>
      </c>
      <c r="F53" s="16" t="s">
        <v>674</v>
      </c>
      <c r="G53" s="16" t="s">
        <v>680</v>
      </c>
      <c r="H53" s="19" t="s">
        <v>640</v>
      </c>
      <c r="I53" s="26" t="s">
        <v>1206</v>
      </c>
    </row>
    <row r="54" ht="22.5" customHeight="1" spans="1:9">
      <c r="A54" s="13" t="s">
        <v>681</v>
      </c>
      <c r="B54" s="39" t="s">
        <v>732</v>
      </c>
      <c r="C54" s="13" t="s">
        <v>672</v>
      </c>
      <c r="D54" s="14">
        <v>0</v>
      </c>
      <c r="E54" s="15"/>
      <c r="F54" s="16"/>
      <c r="G54" s="16"/>
      <c r="H54" s="17"/>
      <c r="I54" s="11"/>
    </row>
    <row r="55" ht="22.5" customHeight="1" spans="1:9">
      <c r="A55" s="13"/>
      <c r="B55" s="40"/>
      <c r="C55" s="13" t="s">
        <v>644</v>
      </c>
      <c r="D55" s="14">
        <v>0</v>
      </c>
      <c r="E55" s="15"/>
      <c r="F55" s="16"/>
      <c r="G55" s="16"/>
      <c r="H55" s="17"/>
      <c r="I55" s="11"/>
    </row>
    <row r="56" ht="22.5" customHeight="1" spans="1:9">
      <c r="A56" s="13"/>
      <c r="B56" s="41"/>
      <c r="C56" s="13" t="s">
        <v>673</v>
      </c>
      <c r="D56" s="14">
        <f>IF(D55=0,0,D54/D55*100)</f>
        <v>0</v>
      </c>
      <c r="E56" s="15" t="s">
        <v>639</v>
      </c>
      <c r="F56" s="16" t="s">
        <v>674</v>
      </c>
      <c r="G56" s="16" t="s">
        <v>680</v>
      </c>
      <c r="H56" s="19" t="s">
        <v>640</v>
      </c>
      <c r="I56" s="26" t="s">
        <v>1206</v>
      </c>
    </row>
    <row r="57" ht="22.5" customHeight="1" spans="1:9">
      <c r="A57" s="42" t="s">
        <v>1219</v>
      </c>
      <c r="B57" s="39" t="s">
        <v>732</v>
      </c>
      <c r="C57" s="13" t="s">
        <v>672</v>
      </c>
      <c r="D57" s="14">
        <v>0</v>
      </c>
      <c r="E57" s="15"/>
      <c r="F57" s="16"/>
      <c r="G57" s="16"/>
      <c r="H57" s="17"/>
      <c r="I57" s="11"/>
    </row>
    <row r="58" ht="22.5" customHeight="1" spans="1:9">
      <c r="A58" s="43"/>
      <c r="B58" s="40"/>
      <c r="C58" s="13" t="s">
        <v>644</v>
      </c>
      <c r="D58" s="14">
        <v>0</v>
      </c>
      <c r="E58" s="15"/>
      <c r="F58" s="16"/>
      <c r="G58" s="16"/>
      <c r="H58" s="17"/>
      <c r="I58" s="11"/>
    </row>
    <row r="59" ht="22.5" customHeight="1" spans="1:9">
      <c r="A59" s="44"/>
      <c r="B59" s="41"/>
      <c r="C59" s="13" t="s">
        <v>673</v>
      </c>
      <c r="D59" s="14">
        <f>IF(D58=0,0,D57/D58*100)</f>
        <v>0</v>
      </c>
      <c r="E59" s="15" t="s">
        <v>639</v>
      </c>
      <c r="F59" s="16" t="s">
        <v>674</v>
      </c>
      <c r="G59" s="16" t="s">
        <v>680</v>
      </c>
      <c r="H59" s="19" t="s">
        <v>640</v>
      </c>
      <c r="I59" s="26" t="s">
        <v>1206</v>
      </c>
    </row>
    <row r="60" ht="22.5" customHeight="1" spans="1:9">
      <c r="A60" s="42" t="s">
        <v>1220</v>
      </c>
      <c r="B60" s="39" t="s">
        <v>732</v>
      </c>
      <c r="C60" s="13" t="s">
        <v>672</v>
      </c>
      <c r="D60" s="14">
        <v>511710</v>
      </c>
      <c r="E60" s="15"/>
      <c r="F60" s="16"/>
      <c r="G60" s="16"/>
      <c r="H60" s="17"/>
      <c r="I60" s="11"/>
    </row>
    <row r="61" ht="22.5" customHeight="1" spans="1:9">
      <c r="A61" s="43"/>
      <c r="B61" s="40"/>
      <c r="C61" s="13" t="s">
        <v>644</v>
      </c>
      <c r="D61" s="14">
        <v>0</v>
      </c>
      <c r="E61" s="15"/>
      <c r="F61" s="16"/>
      <c r="G61" s="16"/>
      <c r="H61" s="17"/>
      <c r="I61" s="11"/>
    </row>
    <row r="62" ht="22.5" customHeight="1" spans="1:9">
      <c r="A62" s="44"/>
      <c r="B62" s="41"/>
      <c r="C62" s="13" t="s">
        <v>673</v>
      </c>
      <c r="D62" s="14">
        <f>IF(D61=0,0,D60/D61*100)</f>
        <v>0</v>
      </c>
      <c r="E62" s="15" t="s">
        <v>639</v>
      </c>
      <c r="F62" s="16" t="s">
        <v>674</v>
      </c>
      <c r="G62" s="16" t="s">
        <v>680</v>
      </c>
      <c r="H62" s="19" t="s">
        <v>640</v>
      </c>
      <c r="I62" s="26" t="s">
        <v>1206</v>
      </c>
    </row>
    <row r="63" ht="22.5" customHeight="1" spans="1:9">
      <c r="A63" s="42" t="s">
        <v>1221</v>
      </c>
      <c r="B63" s="39" t="s">
        <v>732</v>
      </c>
      <c r="C63" s="13" t="s">
        <v>672</v>
      </c>
      <c r="D63" s="14">
        <v>0</v>
      </c>
      <c r="E63" s="15"/>
      <c r="F63" s="16"/>
      <c r="G63" s="16"/>
      <c r="H63" s="17"/>
      <c r="I63" s="11"/>
    </row>
    <row r="64" ht="22.5" customHeight="1" spans="1:9">
      <c r="A64" s="43"/>
      <c r="B64" s="40"/>
      <c r="C64" s="13" t="s">
        <v>644</v>
      </c>
      <c r="D64" s="14">
        <v>0</v>
      </c>
      <c r="E64" s="15"/>
      <c r="F64" s="16"/>
      <c r="G64" s="16"/>
      <c r="H64" s="17"/>
      <c r="I64" s="11"/>
    </row>
    <row r="65" ht="22.5" customHeight="1" spans="1:9">
      <c r="A65" s="44"/>
      <c r="B65" s="41"/>
      <c r="C65" s="13" t="s">
        <v>673</v>
      </c>
      <c r="D65" s="14">
        <f>IF(D64=0,0,D63/D64*100)</f>
        <v>0</v>
      </c>
      <c r="E65" s="15" t="s">
        <v>639</v>
      </c>
      <c r="F65" s="16" t="s">
        <v>674</v>
      </c>
      <c r="G65" s="16" t="s">
        <v>680</v>
      </c>
      <c r="H65" s="19" t="s">
        <v>640</v>
      </c>
      <c r="I65" s="26" t="s">
        <v>1206</v>
      </c>
    </row>
    <row r="66" ht="22.5" customHeight="1" spans="1:9">
      <c r="A66" s="42" t="s">
        <v>1222</v>
      </c>
      <c r="B66" s="39" t="s">
        <v>732</v>
      </c>
      <c r="C66" s="13" t="s">
        <v>672</v>
      </c>
      <c r="D66" s="14">
        <v>2950</v>
      </c>
      <c r="E66" s="15"/>
      <c r="F66" s="16"/>
      <c r="G66" s="16"/>
      <c r="H66" s="17"/>
      <c r="I66" s="11"/>
    </row>
    <row r="67" ht="22.5" customHeight="1" spans="1:9">
      <c r="A67" s="43"/>
      <c r="B67" s="40"/>
      <c r="C67" s="13" t="s">
        <v>644</v>
      </c>
      <c r="D67" s="14">
        <v>0</v>
      </c>
      <c r="E67" s="15"/>
      <c r="F67" s="16"/>
      <c r="G67" s="16"/>
      <c r="H67" s="17"/>
      <c r="I67" s="11"/>
    </row>
    <row r="68" ht="22.5" customHeight="1" spans="1:9">
      <c r="A68" s="44"/>
      <c r="B68" s="41"/>
      <c r="C68" s="13" t="s">
        <v>673</v>
      </c>
      <c r="D68" s="14">
        <f>IF(D67=0,0,D66/D67*100)</f>
        <v>0</v>
      </c>
      <c r="E68" s="15" t="s">
        <v>639</v>
      </c>
      <c r="F68" s="16" t="s">
        <v>674</v>
      </c>
      <c r="G68" s="16" t="s">
        <v>680</v>
      </c>
      <c r="H68" s="19" t="s">
        <v>640</v>
      </c>
      <c r="I68" s="26" t="s">
        <v>1206</v>
      </c>
    </row>
    <row r="69" ht="22.5" customHeight="1" spans="1:9">
      <c r="A69" s="42" t="s">
        <v>1223</v>
      </c>
      <c r="B69" s="39" t="s">
        <v>732</v>
      </c>
      <c r="C69" s="13" t="s">
        <v>672</v>
      </c>
      <c r="D69" s="14">
        <v>809022.38</v>
      </c>
      <c r="E69" s="15"/>
      <c r="F69" s="16"/>
      <c r="G69" s="16"/>
      <c r="H69" s="17"/>
      <c r="I69" s="11"/>
    </row>
    <row r="70" ht="22.5" customHeight="1" spans="1:9">
      <c r="A70" s="43"/>
      <c r="B70" s="40"/>
      <c r="C70" s="13" t="s">
        <v>644</v>
      </c>
      <c r="D70" s="14">
        <v>0</v>
      </c>
      <c r="E70" s="15"/>
      <c r="F70" s="16"/>
      <c r="G70" s="16"/>
      <c r="H70" s="17"/>
      <c r="I70" s="11"/>
    </row>
    <row r="71" ht="22.5" customHeight="1" spans="1:9">
      <c r="A71" s="44"/>
      <c r="B71" s="41"/>
      <c r="C71" s="13" t="s">
        <v>673</v>
      </c>
      <c r="D71" s="14">
        <f>IF(D70=0,0,D69/D70*100)</f>
        <v>0</v>
      </c>
      <c r="E71" s="15" t="s">
        <v>639</v>
      </c>
      <c r="F71" s="16" t="s">
        <v>674</v>
      </c>
      <c r="G71" s="16" t="s">
        <v>680</v>
      </c>
      <c r="H71" s="19" t="s">
        <v>640</v>
      </c>
      <c r="I71" s="26" t="s">
        <v>1206</v>
      </c>
    </row>
    <row r="72" ht="22.5" customHeight="1" spans="1:9">
      <c r="A72" s="13" t="s">
        <v>682</v>
      </c>
      <c r="B72" s="39" t="s">
        <v>732</v>
      </c>
      <c r="C72" s="13" t="s">
        <v>672</v>
      </c>
      <c r="D72" s="14">
        <v>27415</v>
      </c>
      <c r="E72" s="15"/>
      <c r="F72" s="16"/>
      <c r="G72" s="16"/>
      <c r="H72" s="17"/>
      <c r="I72" s="11"/>
    </row>
    <row r="73" ht="22.5" customHeight="1" spans="1:9">
      <c r="A73" s="13"/>
      <c r="B73" s="40"/>
      <c r="C73" s="13" t="s">
        <v>644</v>
      </c>
      <c r="D73" s="14">
        <v>0</v>
      </c>
      <c r="E73" s="15"/>
      <c r="F73" s="16"/>
      <c r="G73" s="16"/>
      <c r="H73" s="17"/>
      <c r="I73" s="11"/>
    </row>
    <row r="74" ht="22.5" customHeight="1" spans="1:9">
      <c r="A74" s="13"/>
      <c r="B74" s="41"/>
      <c r="C74" s="13" t="s">
        <v>673</v>
      </c>
      <c r="D74" s="14">
        <f>IF(D73=0,0,D72/D73*100)</f>
        <v>0</v>
      </c>
      <c r="E74" s="15" t="s">
        <v>639</v>
      </c>
      <c r="F74" s="16" t="s">
        <v>683</v>
      </c>
      <c r="G74" s="16" t="s">
        <v>665</v>
      </c>
      <c r="H74" s="19" t="s">
        <v>640</v>
      </c>
      <c r="I74" s="26" t="s">
        <v>1206</v>
      </c>
    </row>
    <row r="75" ht="22.5" customHeight="1" spans="1:9">
      <c r="A75" s="13" t="s">
        <v>1224</v>
      </c>
      <c r="B75" s="39" t="s">
        <v>732</v>
      </c>
      <c r="C75" s="13" t="s">
        <v>672</v>
      </c>
      <c r="D75" s="14">
        <v>26033</v>
      </c>
      <c r="E75" s="15"/>
      <c r="F75" s="16"/>
      <c r="G75" s="16"/>
      <c r="H75" s="17"/>
      <c r="I75" s="11"/>
    </row>
    <row r="76" ht="22.5" customHeight="1" spans="1:9">
      <c r="A76" s="13"/>
      <c r="B76" s="40"/>
      <c r="C76" s="13" t="s">
        <v>644</v>
      </c>
      <c r="D76" s="14">
        <v>0</v>
      </c>
      <c r="E76" s="15"/>
      <c r="F76" s="16"/>
      <c r="G76" s="16"/>
      <c r="H76" s="17"/>
      <c r="I76" s="11"/>
    </row>
    <row r="77" ht="22.5" customHeight="1" spans="1:9">
      <c r="A77" s="13"/>
      <c r="B77" s="41"/>
      <c r="C77" s="13" t="s">
        <v>673</v>
      </c>
      <c r="D77" s="14">
        <f>IF(D76=0,0,D75/D76*100)</f>
        <v>0</v>
      </c>
      <c r="E77" s="15" t="s">
        <v>639</v>
      </c>
      <c r="F77" s="16" t="s">
        <v>683</v>
      </c>
      <c r="G77" s="16" t="s">
        <v>665</v>
      </c>
      <c r="H77" s="19" t="s">
        <v>640</v>
      </c>
      <c r="I77" s="26" t="s">
        <v>1206</v>
      </c>
    </row>
    <row r="78" ht="22.5" customHeight="1" spans="1:9">
      <c r="A78" s="13" t="s">
        <v>692</v>
      </c>
      <c r="B78" s="39" t="s">
        <v>732</v>
      </c>
      <c r="C78" s="13" t="s">
        <v>672</v>
      </c>
      <c r="D78" s="14">
        <v>1198700000</v>
      </c>
      <c r="E78" s="15"/>
      <c r="F78" s="16"/>
      <c r="G78" s="16"/>
      <c r="H78" s="17"/>
      <c r="I78" s="11"/>
    </row>
    <row r="79" ht="22.5" customHeight="1" spans="1:9">
      <c r="A79" s="13"/>
      <c r="B79" s="40"/>
      <c r="C79" s="13" t="s">
        <v>644</v>
      </c>
      <c r="D79" s="14">
        <v>0</v>
      </c>
      <c r="E79" s="15"/>
      <c r="F79" s="16"/>
      <c r="G79" s="16"/>
      <c r="H79" s="17"/>
      <c r="I79" s="11"/>
    </row>
    <row r="80" ht="22.5" customHeight="1" spans="1:9">
      <c r="A80" s="13"/>
      <c r="B80" s="41"/>
      <c r="C80" s="13" t="s">
        <v>673</v>
      </c>
      <c r="D80" s="14">
        <f>IF(D79=0,0,D78/D79*100)</f>
        <v>0</v>
      </c>
      <c r="E80" s="15" t="s">
        <v>639</v>
      </c>
      <c r="F80" s="16" t="s">
        <v>674</v>
      </c>
      <c r="G80" s="16" t="s">
        <v>680</v>
      </c>
      <c r="H80" s="19" t="s">
        <v>640</v>
      </c>
      <c r="I80" s="26" t="s">
        <v>1206</v>
      </c>
    </row>
    <row r="81" ht="22.5" customHeight="1" spans="1:9">
      <c r="A81" s="13" t="s">
        <v>693</v>
      </c>
      <c r="B81" s="39" t="s">
        <v>732</v>
      </c>
      <c r="C81" s="13" t="s">
        <v>672</v>
      </c>
      <c r="D81" s="14">
        <v>1198700000</v>
      </c>
      <c r="E81" s="15"/>
      <c r="F81" s="16"/>
      <c r="G81" s="16"/>
      <c r="H81" s="17"/>
      <c r="I81" s="11"/>
    </row>
    <row r="82" ht="22.5" customHeight="1" spans="1:9">
      <c r="A82" s="13"/>
      <c r="B82" s="40"/>
      <c r="C82" s="13" t="s">
        <v>644</v>
      </c>
      <c r="D82" s="14">
        <v>0</v>
      </c>
      <c r="E82" s="15"/>
      <c r="F82" s="16"/>
      <c r="G82" s="16"/>
      <c r="H82" s="17"/>
      <c r="I82" s="11"/>
    </row>
    <row r="83" ht="22.5" customHeight="1" spans="1:9">
      <c r="A83" s="13"/>
      <c r="B83" s="41"/>
      <c r="C83" s="13" t="s">
        <v>673</v>
      </c>
      <c r="D83" s="14">
        <f>IF(D82=0,0,D81/D82*100)</f>
        <v>0</v>
      </c>
      <c r="E83" s="15" t="s">
        <v>639</v>
      </c>
      <c r="F83" s="16" t="s">
        <v>674</v>
      </c>
      <c r="G83" s="16" t="s">
        <v>680</v>
      </c>
      <c r="H83" s="19" t="s">
        <v>640</v>
      </c>
      <c r="I83" s="26" t="s">
        <v>1206</v>
      </c>
    </row>
    <row r="84" ht="22.5" customHeight="1" spans="1:9">
      <c r="A84" s="42" t="s">
        <v>1225</v>
      </c>
      <c r="B84" s="39" t="s">
        <v>732</v>
      </c>
      <c r="C84" s="13" t="s">
        <v>672</v>
      </c>
      <c r="D84" s="14">
        <v>1060</v>
      </c>
      <c r="E84" s="15"/>
      <c r="F84" s="16"/>
      <c r="G84" s="16"/>
      <c r="H84" s="17"/>
      <c r="I84" s="11"/>
    </row>
    <row r="85" ht="22.5" customHeight="1" spans="1:9">
      <c r="A85" s="43"/>
      <c r="B85" s="40"/>
      <c r="C85" s="13" t="s">
        <v>644</v>
      </c>
      <c r="D85" s="14">
        <v>0</v>
      </c>
      <c r="E85" s="15"/>
      <c r="F85" s="16"/>
      <c r="G85" s="16"/>
      <c r="H85" s="17"/>
      <c r="I85" s="11"/>
    </row>
    <row r="86" ht="22.5" customHeight="1" spans="1:9">
      <c r="A86" s="44"/>
      <c r="B86" s="41"/>
      <c r="C86" s="13" t="s">
        <v>673</v>
      </c>
      <c r="D86" s="14">
        <f>IF(D85=0,0,D84/D85*100)</f>
        <v>0</v>
      </c>
      <c r="E86" s="15" t="s">
        <v>639</v>
      </c>
      <c r="F86" s="16" t="s">
        <v>674</v>
      </c>
      <c r="G86" s="16" t="s">
        <v>680</v>
      </c>
      <c r="H86" s="19" t="s">
        <v>640</v>
      </c>
      <c r="I86" s="26" t="s">
        <v>1206</v>
      </c>
    </row>
    <row r="87" ht="22.5" customHeight="1" spans="1:9">
      <c r="A87" s="42" t="s">
        <v>1226</v>
      </c>
      <c r="B87" s="39" t="s">
        <v>732</v>
      </c>
      <c r="C87" s="13" t="s">
        <v>672</v>
      </c>
      <c r="D87" s="14">
        <v>1050</v>
      </c>
      <c r="E87" s="15"/>
      <c r="F87" s="16"/>
      <c r="G87" s="16"/>
      <c r="H87" s="17"/>
      <c r="I87" s="11"/>
    </row>
    <row r="88" ht="22.5" customHeight="1" spans="1:9">
      <c r="A88" s="43"/>
      <c r="B88" s="40"/>
      <c r="C88" s="13" t="s">
        <v>644</v>
      </c>
      <c r="D88" s="14">
        <v>0</v>
      </c>
      <c r="E88" s="15"/>
      <c r="F88" s="16"/>
      <c r="G88" s="16"/>
      <c r="H88" s="17"/>
      <c r="I88" s="11"/>
    </row>
    <row r="89" ht="22.5" customHeight="1" spans="1:9">
      <c r="A89" s="44"/>
      <c r="B89" s="41"/>
      <c r="C89" s="13" t="s">
        <v>673</v>
      </c>
      <c r="D89" s="14">
        <f>IF(D88=0,0,D87/D88*100)</f>
        <v>0</v>
      </c>
      <c r="E89" s="15" t="s">
        <v>639</v>
      </c>
      <c r="F89" s="16" t="s">
        <v>674</v>
      </c>
      <c r="G89" s="16" t="s">
        <v>680</v>
      </c>
      <c r="H89" s="19" t="s">
        <v>640</v>
      </c>
      <c r="I89" s="26" t="s">
        <v>1206</v>
      </c>
    </row>
    <row r="90" ht="22.5" customHeight="1" spans="1:9">
      <c r="A90" s="9" t="s">
        <v>695</v>
      </c>
      <c r="B90" s="9"/>
      <c r="C90" s="9"/>
      <c r="D90" s="9"/>
      <c r="E90" s="9"/>
      <c r="F90" s="9"/>
      <c r="G90" s="9"/>
      <c r="H90" s="37"/>
      <c r="I90" s="9"/>
    </row>
    <row r="91" ht="22.5" customHeight="1" spans="1:9">
      <c r="A91" s="39" t="s">
        <v>1227</v>
      </c>
      <c r="B91" s="27" t="s">
        <v>697</v>
      </c>
      <c r="C91" s="13" t="s">
        <v>698</v>
      </c>
      <c r="D91" s="14">
        <v>16677256.97</v>
      </c>
      <c r="E91" s="15"/>
      <c r="F91" s="16"/>
      <c r="G91" s="16"/>
      <c r="H91" s="17"/>
      <c r="I91" s="11"/>
    </row>
    <row r="92" ht="22.5" customHeight="1" spans="1:9">
      <c r="A92" s="40"/>
      <c r="B92" s="28"/>
      <c r="C92" s="13" t="s">
        <v>644</v>
      </c>
      <c r="D92" s="14">
        <v>0</v>
      </c>
      <c r="E92" s="15"/>
      <c r="F92" s="16"/>
      <c r="G92" s="16"/>
      <c r="H92" s="17"/>
      <c r="I92" s="11"/>
    </row>
    <row r="93" ht="22.5" customHeight="1" spans="1:9">
      <c r="A93" s="40"/>
      <c r="B93" s="28"/>
      <c r="C93" s="13" t="s">
        <v>699</v>
      </c>
      <c r="D93" s="14">
        <f>IF(D91=0,0,D92/D91-1)*100</f>
        <v>-100</v>
      </c>
      <c r="E93" s="15" t="s">
        <v>639</v>
      </c>
      <c r="F93" s="18">
        <v>0.3</v>
      </c>
      <c r="G93" s="18">
        <v>1.5</v>
      </c>
      <c r="H93" s="19" t="s">
        <v>640</v>
      </c>
      <c r="I93" s="26" t="s">
        <v>1206</v>
      </c>
    </row>
    <row r="94" ht="22.5" customHeight="1" spans="1:9">
      <c r="A94" s="41"/>
      <c r="B94" s="29"/>
      <c r="C94" s="13" t="s">
        <v>701</v>
      </c>
      <c r="D94" s="14">
        <f>IF(D91+D95=0,0,(D92+D96)/(D91+D95)-1)*100</f>
        <v>-100</v>
      </c>
      <c r="E94" s="15" t="s">
        <v>639</v>
      </c>
      <c r="F94" s="18">
        <v>0.05</v>
      </c>
      <c r="G94" s="18">
        <v>0.2</v>
      </c>
      <c r="H94" s="19" t="s">
        <v>640</v>
      </c>
      <c r="I94" s="26" t="s">
        <v>1206</v>
      </c>
    </row>
    <row r="95" ht="22.5" customHeight="1" spans="1:9">
      <c r="A95" s="39" t="s">
        <v>1043</v>
      </c>
      <c r="B95" s="27" t="s">
        <v>704</v>
      </c>
      <c r="C95" s="13" t="s">
        <v>698</v>
      </c>
      <c r="D95" s="21">
        <v>0</v>
      </c>
      <c r="E95" s="15"/>
      <c r="F95" s="16"/>
      <c r="G95" s="16"/>
      <c r="H95" s="30"/>
      <c r="I95" s="11"/>
    </row>
    <row r="96" ht="22.5" customHeight="1" spans="1:9">
      <c r="A96" s="41"/>
      <c r="B96" s="29"/>
      <c r="C96" s="13" t="s">
        <v>644</v>
      </c>
      <c r="D96" s="21">
        <v>0</v>
      </c>
      <c r="E96" s="15" t="s">
        <v>639</v>
      </c>
      <c r="F96" s="45">
        <v>0</v>
      </c>
      <c r="G96" s="45">
        <v>0</v>
      </c>
      <c r="H96" s="22" t="s">
        <v>640</v>
      </c>
      <c r="I96" s="26" t="s">
        <v>1206</v>
      </c>
    </row>
    <row r="97" ht="22.5" customHeight="1" spans="1:9">
      <c r="A97" s="13" t="s">
        <v>705</v>
      </c>
      <c r="B97" s="39" t="s">
        <v>732</v>
      </c>
      <c r="C97" s="13" t="s">
        <v>698</v>
      </c>
      <c r="D97" s="14">
        <v>0</v>
      </c>
      <c r="E97" s="15"/>
      <c r="F97" s="16"/>
      <c r="G97" s="16"/>
      <c r="H97" s="17"/>
      <c r="I97" s="11"/>
    </row>
    <row r="98" ht="22.5" customHeight="1" spans="1:9">
      <c r="A98" s="13"/>
      <c r="B98" s="40"/>
      <c r="C98" s="13" t="s">
        <v>644</v>
      </c>
      <c r="D98" s="14">
        <v>0</v>
      </c>
      <c r="E98" s="15"/>
      <c r="F98" s="16"/>
      <c r="G98" s="16"/>
      <c r="H98" s="17"/>
      <c r="I98" s="11"/>
    </row>
    <row r="99" ht="22.5" customHeight="1" spans="1:9">
      <c r="A99" s="13"/>
      <c r="B99" s="41"/>
      <c r="C99" s="13" t="s">
        <v>699</v>
      </c>
      <c r="D99" s="14">
        <f>IF(D97=0,0,D98/D97-1)*100</f>
        <v>0</v>
      </c>
      <c r="E99" s="15"/>
      <c r="F99" s="16"/>
      <c r="G99" s="16"/>
      <c r="H99" s="30"/>
      <c r="I99" s="11"/>
    </row>
    <row r="100" ht="22.5" customHeight="1" spans="1:9">
      <c r="A100" s="13" t="s">
        <v>1228</v>
      </c>
      <c r="B100" s="39" t="s">
        <v>732</v>
      </c>
      <c r="C100" s="13" t="s">
        <v>698</v>
      </c>
      <c r="D100" s="14">
        <v>818614</v>
      </c>
      <c r="E100" s="15"/>
      <c r="F100" s="16"/>
      <c r="G100" s="16"/>
      <c r="H100" s="17"/>
      <c r="I100" s="11"/>
    </row>
    <row r="101" ht="22.5" customHeight="1" spans="1:9">
      <c r="A101" s="13"/>
      <c r="B101" s="40"/>
      <c r="C101" s="13" t="s">
        <v>644</v>
      </c>
      <c r="D101" s="14">
        <v>0</v>
      </c>
      <c r="E101" s="15"/>
      <c r="F101" s="16"/>
      <c r="G101" s="16"/>
      <c r="H101" s="17"/>
      <c r="I101" s="11"/>
    </row>
    <row r="102" ht="22.5" customHeight="1" spans="1:9">
      <c r="A102" s="13"/>
      <c r="B102" s="41"/>
      <c r="C102" s="13" t="s">
        <v>699</v>
      </c>
      <c r="D102" s="14">
        <f>IF(D100=0,0,D101/D100-1)*100</f>
        <v>-100</v>
      </c>
      <c r="E102" s="15" t="s">
        <v>639</v>
      </c>
      <c r="F102" s="16" t="s">
        <v>706</v>
      </c>
      <c r="G102" s="16" t="s">
        <v>700</v>
      </c>
      <c r="H102" s="19" t="s">
        <v>640</v>
      </c>
      <c r="I102" s="26" t="s">
        <v>1206</v>
      </c>
    </row>
    <row r="103" ht="22.5" customHeight="1" spans="1:9">
      <c r="A103" s="13" t="s">
        <v>1229</v>
      </c>
      <c r="B103" s="39" t="s">
        <v>732</v>
      </c>
      <c r="C103" s="13" t="s">
        <v>698</v>
      </c>
      <c r="D103" s="14">
        <v>196965.28</v>
      </c>
      <c r="E103" s="15"/>
      <c r="F103" s="16"/>
      <c r="G103" s="16"/>
      <c r="H103" s="17"/>
      <c r="I103" s="11"/>
    </row>
    <row r="104" ht="22.5" customHeight="1" spans="1:9">
      <c r="A104" s="13"/>
      <c r="B104" s="40"/>
      <c r="C104" s="13" t="s">
        <v>644</v>
      </c>
      <c r="D104" s="14">
        <v>0</v>
      </c>
      <c r="E104" s="15"/>
      <c r="F104" s="16"/>
      <c r="G104" s="16"/>
      <c r="H104" s="17"/>
      <c r="I104" s="11"/>
    </row>
    <row r="105" ht="22.5" customHeight="1" spans="1:9">
      <c r="A105" s="13"/>
      <c r="B105" s="41"/>
      <c r="C105" s="13" t="s">
        <v>699</v>
      </c>
      <c r="D105" s="14">
        <f>IF(D103=0,0,D104/D103-1)*100</f>
        <v>-100</v>
      </c>
      <c r="E105" s="15" t="s">
        <v>639</v>
      </c>
      <c r="F105" s="16" t="s">
        <v>706</v>
      </c>
      <c r="G105" s="16" t="s">
        <v>700</v>
      </c>
      <c r="H105" s="19" t="s">
        <v>640</v>
      </c>
      <c r="I105" s="26" t="s">
        <v>1206</v>
      </c>
    </row>
    <row r="106" ht="22.5" customHeight="1" spans="1:9">
      <c r="A106" s="13" t="s">
        <v>1230</v>
      </c>
      <c r="B106" s="39" t="s">
        <v>732</v>
      </c>
      <c r="C106" s="13" t="s">
        <v>698</v>
      </c>
      <c r="D106" s="14">
        <v>0</v>
      </c>
      <c r="E106" s="15"/>
      <c r="F106" s="16"/>
      <c r="G106" s="16"/>
      <c r="H106" s="17"/>
      <c r="I106" s="11"/>
    </row>
    <row r="107" ht="22.5" customHeight="1" spans="1:9">
      <c r="A107" s="13"/>
      <c r="B107" s="40"/>
      <c r="C107" s="13" t="s">
        <v>644</v>
      </c>
      <c r="D107" s="14">
        <v>0</v>
      </c>
      <c r="E107" s="15"/>
      <c r="F107" s="16"/>
      <c r="G107" s="16"/>
      <c r="H107" s="17"/>
      <c r="I107" s="11"/>
    </row>
    <row r="108" ht="22.5" customHeight="1" spans="1:9">
      <c r="A108" s="13"/>
      <c r="B108" s="41"/>
      <c r="C108" s="13" t="s">
        <v>699</v>
      </c>
      <c r="D108" s="14">
        <f>IF(D106=0,0,D107/D106-1)*100</f>
        <v>0</v>
      </c>
      <c r="E108" s="15" t="s">
        <v>639</v>
      </c>
      <c r="F108" s="16" t="s">
        <v>706</v>
      </c>
      <c r="G108" s="16" t="s">
        <v>700</v>
      </c>
      <c r="H108" s="19" t="s">
        <v>640</v>
      </c>
      <c r="I108" s="26" t="s">
        <v>1206</v>
      </c>
    </row>
    <row r="109" ht="22.5" customHeight="1" spans="1:9">
      <c r="A109" s="13" t="s">
        <v>1231</v>
      </c>
      <c r="B109" s="39" t="s">
        <v>732</v>
      </c>
      <c r="C109" s="13" t="s">
        <v>698</v>
      </c>
      <c r="D109" s="14">
        <v>0</v>
      </c>
      <c r="E109" s="15"/>
      <c r="F109" s="16"/>
      <c r="G109" s="16"/>
      <c r="H109" s="17"/>
      <c r="I109" s="11"/>
    </row>
    <row r="110" ht="22.5" customHeight="1" spans="1:9">
      <c r="A110" s="13"/>
      <c r="B110" s="40"/>
      <c r="C110" s="13" t="s">
        <v>644</v>
      </c>
      <c r="D110" s="14">
        <v>0</v>
      </c>
      <c r="E110" s="15"/>
      <c r="F110" s="16"/>
      <c r="G110" s="16"/>
      <c r="H110" s="17"/>
      <c r="I110" s="11"/>
    </row>
    <row r="111" ht="22.5" customHeight="1" spans="1:9">
      <c r="A111" s="13"/>
      <c r="B111" s="41"/>
      <c r="C111" s="13" t="s">
        <v>699</v>
      </c>
      <c r="D111" s="14">
        <f>IF(D109=0,0,D110/D109-1)*100</f>
        <v>0</v>
      </c>
      <c r="E111" s="15" t="s">
        <v>639</v>
      </c>
      <c r="F111" s="16" t="s">
        <v>706</v>
      </c>
      <c r="G111" s="16" t="s">
        <v>700</v>
      </c>
      <c r="H111" s="19" t="s">
        <v>640</v>
      </c>
      <c r="I111" s="26" t="s">
        <v>1206</v>
      </c>
    </row>
    <row r="112" ht="22.5" customHeight="1" spans="1:9">
      <c r="A112" s="13" t="s">
        <v>1232</v>
      </c>
      <c r="B112" s="39" t="s">
        <v>732</v>
      </c>
      <c r="C112" s="13" t="s">
        <v>698</v>
      </c>
      <c r="D112" s="14">
        <v>724847</v>
      </c>
      <c r="E112" s="15"/>
      <c r="F112" s="16"/>
      <c r="G112" s="16"/>
      <c r="H112" s="17"/>
      <c r="I112" s="11"/>
    </row>
    <row r="113" ht="22.5" customHeight="1" spans="1:9">
      <c r="A113" s="13"/>
      <c r="B113" s="40"/>
      <c r="C113" s="13" t="s">
        <v>644</v>
      </c>
      <c r="D113" s="14">
        <v>0</v>
      </c>
      <c r="E113" s="15"/>
      <c r="F113" s="16"/>
      <c r="G113" s="16"/>
      <c r="H113" s="17"/>
      <c r="I113" s="11"/>
    </row>
    <row r="114" ht="22.5" customHeight="1" spans="1:9">
      <c r="A114" s="13"/>
      <c r="B114" s="41"/>
      <c r="C114" s="13" t="s">
        <v>699</v>
      </c>
      <c r="D114" s="14">
        <f>IF(D112=0,0,D113/D112-1)*100</f>
        <v>-100</v>
      </c>
      <c r="E114" s="15" t="s">
        <v>639</v>
      </c>
      <c r="F114" s="16" t="s">
        <v>706</v>
      </c>
      <c r="G114" s="16" t="s">
        <v>700</v>
      </c>
      <c r="H114" s="19" t="s">
        <v>640</v>
      </c>
      <c r="I114" s="26" t="s">
        <v>1206</v>
      </c>
    </row>
    <row r="115" ht="22.5" customHeight="1" spans="1:9">
      <c r="A115" s="13" t="s">
        <v>1233</v>
      </c>
      <c r="B115" s="39" t="s">
        <v>732</v>
      </c>
      <c r="C115" s="13" t="s">
        <v>698</v>
      </c>
      <c r="D115" s="14">
        <v>2836939.29</v>
      </c>
      <c r="E115" s="15"/>
      <c r="F115" s="16"/>
      <c r="G115" s="16"/>
      <c r="H115" s="17"/>
      <c r="I115" s="11"/>
    </row>
    <row r="116" ht="22.5" customHeight="1" spans="1:9">
      <c r="A116" s="13"/>
      <c r="B116" s="40"/>
      <c r="C116" s="13" t="s">
        <v>644</v>
      </c>
      <c r="D116" s="14">
        <v>0</v>
      </c>
      <c r="E116" s="15"/>
      <c r="F116" s="16"/>
      <c r="G116" s="16"/>
      <c r="H116" s="17"/>
      <c r="I116" s="11"/>
    </row>
    <row r="117" ht="22.5" customHeight="1" spans="1:9">
      <c r="A117" s="13"/>
      <c r="B117" s="41"/>
      <c r="C117" s="13" t="s">
        <v>699</v>
      </c>
      <c r="D117" s="14">
        <f>IF(D115=0,0,D116/D115-1)*100</f>
        <v>-100</v>
      </c>
      <c r="E117" s="15" t="s">
        <v>639</v>
      </c>
      <c r="F117" s="16" t="s">
        <v>706</v>
      </c>
      <c r="G117" s="16" t="s">
        <v>700</v>
      </c>
      <c r="H117" s="19" t="s">
        <v>640</v>
      </c>
      <c r="I117" s="26" t="s">
        <v>1206</v>
      </c>
    </row>
    <row r="118" ht="22.5" customHeight="1" spans="1:9">
      <c r="A118" s="13" t="s">
        <v>1234</v>
      </c>
      <c r="B118" s="39" t="s">
        <v>732</v>
      </c>
      <c r="C118" s="13" t="s">
        <v>698</v>
      </c>
      <c r="D118" s="14">
        <v>4000</v>
      </c>
      <c r="E118" s="15"/>
      <c r="F118" s="16"/>
      <c r="G118" s="16"/>
      <c r="H118" s="17"/>
      <c r="I118" s="11"/>
    </row>
    <row r="119" ht="22.5" customHeight="1" spans="1:9">
      <c r="A119" s="13"/>
      <c r="B119" s="40"/>
      <c r="C119" s="13" t="s">
        <v>644</v>
      </c>
      <c r="D119" s="14">
        <v>0</v>
      </c>
      <c r="E119" s="15"/>
      <c r="F119" s="16"/>
      <c r="G119" s="16"/>
      <c r="H119" s="17"/>
      <c r="I119" s="11"/>
    </row>
    <row r="120" ht="22.5" customHeight="1" spans="1:9">
      <c r="A120" s="13"/>
      <c r="B120" s="41"/>
      <c r="C120" s="13" t="s">
        <v>699</v>
      </c>
      <c r="D120" s="14">
        <f>IF(D118=0,0,D119/D118-1)*100</f>
        <v>-100</v>
      </c>
      <c r="E120" s="15" t="s">
        <v>639</v>
      </c>
      <c r="F120" s="16" t="s">
        <v>706</v>
      </c>
      <c r="G120" s="16" t="s">
        <v>700</v>
      </c>
      <c r="H120" s="19" t="s">
        <v>640</v>
      </c>
      <c r="I120" s="26" t="s">
        <v>1206</v>
      </c>
    </row>
    <row r="121" ht="22.5" customHeight="1" spans="1:9">
      <c r="A121" s="13" t="s">
        <v>1235</v>
      </c>
      <c r="B121" s="39" t="s">
        <v>732</v>
      </c>
      <c r="C121" s="13" t="s">
        <v>698</v>
      </c>
      <c r="D121" s="14">
        <v>3834717.66</v>
      </c>
      <c r="E121" s="15"/>
      <c r="F121" s="16"/>
      <c r="G121" s="16"/>
      <c r="H121" s="17"/>
      <c r="I121" s="11"/>
    </row>
    <row r="122" ht="22.5" customHeight="1" spans="1:9">
      <c r="A122" s="13"/>
      <c r="B122" s="40"/>
      <c r="C122" s="13" t="s">
        <v>644</v>
      </c>
      <c r="D122" s="14">
        <v>0</v>
      </c>
      <c r="E122" s="15"/>
      <c r="F122" s="16"/>
      <c r="G122" s="16"/>
      <c r="H122" s="17"/>
      <c r="I122" s="11"/>
    </row>
    <row r="123" ht="22.5" customHeight="1" spans="1:9">
      <c r="A123" s="13"/>
      <c r="B123" s="41"/>
      <c r="C123" s="13" t="s">
        <v>699</v>
      </c>
      <c r="D123" s="14">
        <f>IF(D121=0,0,D122/D121-1)*100</f>
        <v>-100</v>
      </c>
      <c r="E123" s="15" t="s">
        <v>639</v>
      </c>
      <c r="F123" s="16" t="s">
        <v>706</v>
      </c>
      <c r="G123" s="16" t="s">
        <v>700</v>
      </c>
      <c r="H123" s="19" t="s">
        <v>640</v>
      </c>
      <c r="I123" s="26" t="s">
        <v>1206</v>
      </c>
    </row>
    <row r="124" ht="22.5" customHeight="1" spans="1:9">
      <c r="A124" s="13" t="s">
        <v>968</v>
      </c>
      <c r="B124" s="39" t="s">
        <v>732</v>
      </c>
      <c r="C124" s="13" t="s">
        <v>698</v>
      </c>
      <c r="D124" s="14">
        <v>30814</v>
      </c>
      <c r="E124" s="15"/>
      <c r="F124" s="16"/>
      <c r="G124" s="16"/>
      <c r="H124" s="17"/>
      <c r="I124" s="11"/>
    </row>
    <row r="125" ht="22.5" customHeight="1" spans="1:9">
      <c r="A125" s="13"/>
      <c r="B125" s="40"/>
      <c r="C125" s="13" t="s">
        <v>644</v>
      </c>
      <c r="D125" s="14">
        <v>0</v>
      </c>
      <c r="E125" s="15"/>
      <c r="F125" s="16"/>
      <c r="G125" s="16"/>
      <c r="H125" s="17"/>
      <c r="I125" s="11"/>
    </row>
    <row r="126" ht="22.5" customHeight="1" spans="1:9">
      <c r="A126" s="13"/>
      <c r="B126" s="41"/>
      <c r="C126" s="13" t="s">
        <v>699</v>
      </c>
      <c r="D126" s="14">
        <f>IF(D124=0,0,D125/D124-1)*100</f>
        <v>-100</v>
      </c>
      <c r="E126" s="15" t="s">
        <v>639</v>
      </c>
      <c r="F126" s="16" t="s">
        <v>706</v>
      </c>
      <c r="G126" s="16" t="s">
        <v>700</v>
      </c>
      <c r="H126" s="19" t="s">
        <v>640</v>
      </c>
      <c r="I126" s="26" t="s">
        <v>1206</v>
      </c>
    </row>
    <row r="127" ht="22.5" customHeight="1" spans="1:9">
      <c r="A127" s="13" t="s">
        <v>1236</v>
      </c>
      <c r="B127" s="39" t="s">
        <v>732</v>
      </c>
      <c r="C127" s="13" t="s">
        <v>698</v>
      </c>
      <c r="D127" s="14">
        <v>23512</v>
      </c>
      <c r="E127" s="15"/>
      <c r="F127" s="16"/>
      <c r="G127" s="16"/>
      <c r="H127" s="17"/>
      <c r="I127" s="11"/>
    </row>
    <row r="128" ht="22.5" customHeight="1" spans="1:9">
      <c r="A128" s="13"/>
      <c r="B128" s="40"/>
      <c r="C128" s="13" t="s">
        <v>644</v>
      </c>
      <c r="D128" s="14">
        <v>0</v>
      </c>
      <c r="E128" s="15"/>
      <c r="F128" s="16"/>
      <c r="G128" s="16"/>
      <c r="H128" s="17"/>
      <c r="I128" s="11"/>
    </row>
    <row r="129" ht="22.5" customHeight="1" spans="1:9">
      <c r="A129" s="13"/>
      <c r="B129" s="41"/>
      <c r="C129" s="13" t="s">
        <v>699</v>
      </c>
      <c r="D129" s="14">
        <f>IF(D127=0,0,D128/D127-1)*100</f>
        <v>-100</v>
      </c>
      <c r="E129" s="15" t="s">
        <v>639</v>
      </c>
      <c r="F129" s="16" t="s">
        <v>706</v>
      </c>
      <c r="G129" s="16" t="s">
        <v>700</v>
      </c>
      <c r="H129" s="19" t="s">
        <v>640</v>
      </c>
      <c r="I129" s="26" t="s">
        <v>1206</v>
      </c>
    </row>
    <row r="130" ht="22.5" customHeight="1" spans="1:9">
      <c r="A130" s="13" t="s">
        <v>719</v>
      </c>
      <c r="B130" s="39" t="s">
        <v>732</v>
      </c>
      <c r="C130" s="13" t="s">
        <v>698</v>
      </c>
      <c r="D130" s="14">
        <v>1513220000</v>
      </c>
      <c r="E130" s="15"/>
      <c r="F130" s="16"/>
      <c r="G130" s="16"/>
      <c r="H130" s="17"/>
      <c r="I130" s="11"/>
    </row>
    <row r="131" ht="22.5" customHeight="1" spans="1:9">
      <c r="A131" s="13"/>
      <c r="B131" s="40"/>
      <c r="C131" s="13" t="s">
        <v>644</v>
      </c>
      <c r="D131" s="14">
        <v>0</v>
      </c>
      <c r="E131" s="15"/>
      <c r="F131" s="16"/>
      <c r="G131" s="16"/>
      <c r="H131" s="17"/>
      <c r="I131" s="11"/>
    </row>
    <row r="132" ht="22.5" customHeight="1" spans="1:9">
      <c r="A132" s="13"/>
      <c r="B132" s="41"/>
      <c r="C132" s="13" t="s">
        <v>699</v>
      </c>
      <c r="D132" s="14">
        <f>IF(D130=0,0,D131/D130-1)*100</f>
        <v>-100</v>
      </c>
      <c r="E132" s="15" t="s">
        <v>639</v>
      </c>
      <c r="F132" s="16" t="s">
        <v>702</v>
      </c>
      <c r="G132" s="16" t="s">
        <v>758</v>
      </c>
      <c r="H132" s="19" t="s">
        <v>640</v>
      </c>
      <c r="I132" s="26" t="s">
        <v>1206</v>
      </c>
    </row>
    <row r="133" ht="22.5" customHeight="1" spans="1:9">
      <c r="A133" s="13" t="s">
        <v>720</v>
      </c>
      <c r="B133" s="39" t="s">
        <v>732</v>
      </c>
      <c r="C133" s="13" t="s">
        <v>698</v>
      </c>
      <c r="D133" s="14">
        <v>1513220000</v>
      </c>
      <c r="E133" s="15"/>
      <c r="F133" s="16"/>
      <c r="G133" s="16"/>
      <c r="H133" s="17"/>
      <c r="I133" s="11"/>
    </row>
    <row r="134" ht="22.5" customHeight="1" spans="1:9">
      <c r="A134" s="13"/>
      <c r="B134" s="40"/>
      <c r="C134" s="13" t="s">
        <v>644</v>
      </c>
      <c r="D134" s="14">
        <v>0</v>
      </c>
      <c r="E134" s="15"/>
      <c r="F134" s="16"/>
      <c r="G134" s="16"/>
      <c r="H134" s="17"/>
      <c r="I134" s="11"/>
    </row>
    <row r="135" ht="22.5" customHeight="1" spans="1:9">
      <c r="A135" s="13"/>
      <c r="B135" s="41"/>
      <c r="C135" s="13" t="s">
        <v>699</v>
      </c>
      <c r="D135" s="14">
        <f>IF(D133=0,0,D134/D133-1)*100</f>
        <v>-100</v>
      </c>
      <c r="E135" s="15" t="s">
        <v>639</v>
      </c>
      <c r="F135" s="16" t="s">
        <v>702</v>
      </c>
      <c r="G135" s="16" t="s">
        <v>758</v>
      </c>
      <c r="H135" s="19" t="s">
        <v>640</v>
      </c>
      <c r="I135" s="26" t="s">
        <v>1206</v>
      </c>
    </row>
    <row r="136" ht="22.5" customHeight="1" spans="1:9">
      <c r="A136" s="42" t="s">
        <v>1237</v>
      </c>
      <c r="B136" s="39" t="s">
        <v>732</v>
      </c>
      <c r="C136" s="13" t="s">
        <v>698</v>
      </c>
      <c r="D136" s="14">
        <v>899</v>
      </c>
      <c r="E136" s="15"/>
      <c r="F136" s="16"/>
      <c r="G136" s="16"/>
      <c r="H136" s="17"/>
      <c r="I136" s="11"/>
    </row>
    <row r="137" ht="22.5" customHeight="1" spans="1:9">
      <c r="A137" s="43"/>
      <c r="B137" s="40"/>
      <c r="C137" s="13" t="s">
        <v>644</v>
      </c>
      <c r="D137" s="14">
        <v>0</v>
      </c>
      <c r="E137" s="15"/>
      <c r="F137" s="16"/>
      <c r="G137" s="16"/>
      <c r="H137" s="17"/>
      <c r="I137" s="11"/>
    </row>
    <row r="138" ht="22.5" customHeight="1" spans="1:9">
      <c r="A138" s="44"/>
      <c r="B138" s="41"/>
      <c r="C138" s="13" t="s">
        <v>699</v>
      </c>
      <c r="D138" s="14">
        <f>IF(D136=0,0,D137/D136-1)*100</f>
        <v>-100</v>
      </c>
      <c r="E138" s="15" t="s">
        <v>639</v>
      </c>
      <c r="F138" s="18">
        <v>-0.2</v>
      </c>
      <c r="G138" s="18">
        <v>0.2</v>
      </c>
      <c r="H138" s="19" t="s">
        <v>640</v>
      </c>
      <c r="I138" s="26" t="s">
        <v>1206</v>
      </c>
    </row>
    <row r="139" ht="22.5" customHeight="1" spans="1:9">
      <c r="A139" s="42" t="s">
        <v>1238</v>
      </c>
      <c r="B139" s="39" t="s">
        <v>732</v>
      </c>
      <c r="C139" s="13" t="s">
        <v>698</v>
      </c>
      <c r="D139" s="14">
        <v>748</v>
      </c>
      <c r="E139" s="15"/>
      <c r="F139" s="16"/>
      <c r="G139" s="16"/>
      <c r="H139" s="17"/>
      <c r="I139" s="11"/>
    </row>
    <row r="140" ht="22.5" customHeight="1" spans="1:9">
      <c r="A140" s="43"/>
      <c r="B140" s="40"/>
      <c r="C140" s="13" t="s">
        <v>644</v>
      </c>
      <c r="D140" s="14">
        <v>0</v>
      </c>
      <c r="E140" s="15"/>
      <c r="F140" s="16"/>
      <c r="G140" s="16"/>
      <c r="H140" s="17"/>
      <c r="I140" s="11"/>
    </row>
    <row r="141" ht="22.5" customHeight="1" spans="1:9">
      <c r="A141" s="44"/>
      <c r="B141" s="41"/>
      <c r="C141" s="13" t="s">
        <v>699</v>
      </c>
      <c r="D141" s="14">
        <f>IF(D139=0,0,D140/D139-1)*100</f>
        <v>-100</v>
      </c>
      <c r="E141" s="15" t="s">
        <v>639</v>
      </c>
      <c r="F141" s="18">
        <v>-0.2</v>
      </c>
      <c r="G141" s="18">
        <v>0.2</v>
      </c>
      <c r="H141" s="19" t="s">
        <v>640</v>
      </c>
      <c r="I141" s="26" t="s">
        <v>1206</v>
      </c>
    </row>
    <row r="142" ht="22.5" customHeight="1" spans="1:9">
      <c r="A142" s="46"/>
      <c r="B142" s="46"/>
      <c r="C142" s="46"/>
      <c r="D142" s="47"/>
      <c r="E142" s="46"/>
      <c r="F142" s="46"/>
      <c r="G142" s="48"/>
      <c r="H142" s="49"/>
      <c r="I142" s="48"/>
    </row>
  </sheetData>
  <mergeCells count="103">
    <mergeCell ref="A1:I1"/>
    <mergeCell ref="A2:I2"/>
    <mergeCell ref="F4:G4"/>
    <mergeCell ref="A6:I6"/>
    <mergeCell ref="A10:I10"/>
    <mergeCell ref="A41:I41"/>
    <mergeCell ref="A90:I90"/>
    <mergeCell ref="A142:I142"/>
    <mergeCell ref="A4:A5"/>
    <mergeCell ref="A7:A9"/>
    <mergeCell ref="A11:A13"/>
    <mergeCell ref="A14:A16"/>
    <mergeCell ref="A17:A19"/>
    <mergeCell ref="A20:A22"/>
    <mergeCell ref="A23:A25"/>
    <mergeCell ref="A26:A28"/>
    <mergeCell ref="A29:A31"/>
    <mergeCell ref="A32:A34"/>
    <mergeCell ref="A35:A37"/>
    <mergeCell ref="A38:A40"/>
    <mergeCell ref="A42:A44"/>
    <mergeCell ref="A45:A47"/>
    <mergeCell ref="A48:A50"/>
    <mergeCell ref="A51:A53"/>
    <mergeCell ref="A54:A56"/>
    <mergeCell ref="A57:A59"/>
    <mergeCell ref="A60:A62"/>
    <mergeCell ref="A63:A65"/>
    <mergeCell ref="A66:A68"/>
    <mergeCell ref="A69:A71"/>
    <mergeCell ref="A72:A74"/>
    <mergeCell ref="A75:A77"/>
    <mergeCell ref="A78:A80"/>
    <mergeCell ref="A81:A83"/>
    <mergeCell ref="A84:A86"/>
    <mergeCell ref="A87:A89"/>
    <mergeCell ref="A91:A94"/>
    <mergeCell ref="A95:A96"/>
    <mergeCell ref="A97:A99"/>
    <mergeCell ref="A100:A102"/>
    <mergeCell ref="A103:A105"/>
    <mergeCell ref="A106:A108"/>
    <mergeCell ref="A109:A111"/>
    <mergeCell ref="A112:A114"/>
    <mergeCell ref="A115:A117"/>
    <mergeCell ref="A118:A120"/>
    <mergeCell ref="A121:A123"/>
    <mergeCell ref="A124:A126"/>
    <mergeCell ref="A127:A129"/>
    <mergeCell ref="A130:A132"/>
    <mergeCell ref="A133:A135"/>
    <mergeCell ref="A136:A138"/>
    <mergeCell ref="A139:A141"/>
    <mergeCell ref="B4:B5"/>
    <mergeCell ref="B7:B9"/>
    <mergeCell ref="B11:B13"/>
    <mergeCell ref="B14:B16"/>
    <mergeCell ref="B17:B19"/>
    <mergeCell ref="B20:B22"/>
    <mergeCell ref="B23:B25"/>
    <mergeCell ref="B26:B28"/>
    <mergeCell ref="B29:B31"/>
    <mergeCell ref="B32:B34"/>
    <mergeCell ref="B35:B37"/>
    <mergeCell ref="B38:B40"/>
    <mergeCell ref="B42:B44"/>
    <mergeCell ref="B45:B47"/>
    <mergeCell ref="B48:B50"/>
    <mergeCell ref="B51:B53"/>
    <mergeCell ref="B54:B56"/>
    <mergeCell ref="B57:B59"/>
    <mergeCell ref="B60:B62"/>
    <mergeCell ref="B63:B65"/>
    <mergeCell ref="B66:B68"/>
    <mergeCell ref="B69:B71"/>
    <mergeCell ref="B72:B74"/>
    <mergeCell ref="B75:B77"/>
    <mergeCell ref="B78:B80"/>
    <mergeCell ref="B81:B83"/>
    <mergeCell ref="B84:B86"/>
    <mergeCell ref="B87:B89"/>
    <mergeCell ref="B91:B94"/>
    <mergeCell ref="B95:B96"/>
    <mergeCell ref="B97:B99"/>
    <mergeCell ref="B100:B102"/>
    <mergeCell ref="B103:B105"/>
    <mergeCell ref="B106:B108"/>
    <mergeCell ref="B109:B111"/>
    <mergeCell ref="B112:B114"/>
    <mergeCell ref="B115:B117"/>
    <mergeCell ref="B118:B120"/>
    <mergeCell ref="B121:B123"/>
    <mergeCell ref="B124:B126"/>
    <mergeCell ref="B127:B129"/>
    <mergeCell ref="B130:B132"/>
    <mergeCell ref="B133:B135"/>
    <mergeCell ref="B136:B138"/>
    <mergeCell ref="B139:B141"/>
    <mergeCell ref="C4:C5"/>
    <mergeCell ref="D4:D5"/>
    <mergeCell ref="E4:E5"/>
    <mergeCell ref="H4:H5"/>
    <mergeCell ref="I4:I5"/>
  </mergeCells>
  <pageMargins left="1.18055555555556" right="1.18055555555556" top="1.18055555555556" bottom="1.18055555555556" header="0.511805555555556" footer="0.511805555555556"/>
  <pageSetup paperSize="9" orientation="portrait" errors="blank"/>
  <headerFooter alignWithMargins="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186"/>
  <sheetViews>
    <sheetView topLeftCell="A89" workbookViewId="0">
      <selection activeCell="A1" sqref="A1"/>
    </sheetView>
  </sheetViews>
  <sheetFormatPr defaultColWidth="8" defaultRowHeight="15"/>
  <cols>
    <col min="1" max="1" width="23.0857142857143" style="1"/>
    <col min="2" max="2" width="21.5142857142857" style="1"/>
    <col min="3" max="3" width="27.5333333333333" style="1"/>
    <col min="4" max="4" width="28.5333333333333" style="1"/>
    <col min="5" max="5" width="5.73333333333333" style="1"/>
    <col min="6" max="6" width="9.03809523809524" style="1"/>
    <col min="7" max="7" width="12.3333333333333" style="1"/>
    <col min="8" max="8" width="8.6" style="1"/>
    <col min="9" max="9" width="48.0476190476191" style="1"/>
  </cols>
  <sheetData>
    <row r="1" ht="30.75" customHeight="1" spans="1:9">
      <c r="A1" s="2" t="s">
        <v>1239</v>
      </c>
      <c r="B1" s="2"/>
      <c r="C1" s="2"/>
      <c r="D1" s="2"/>
      <c r="E1" s="2"/>
      <c r="F1" s="2"/>
      <c r="G1" s="2"/>
      <c r="H1" s="3"/>
      <c r="I1" s="2"/>
    </row>
    <row r="2" ht="9.75" customHeight="1" spans="1:9">
      <c r="A2" s="3"/>
      <c r="B2" s="3"/>
      <c r="C2" s="3"/>
      <c r="D2" s="3"/>
      <c r="E2" s="3"/>
      <c r="F2" s="3"/>
      <c r="G2" s="3"/>
      <c r="H2" s="3"/>
      <c r="I2" s="24" t="s">
        <v>1240</v>
      </c>
    </row>
    <row r="3" ht="13.5" customHeight="1" spans="1:9">
      <c r="A3" s="4"/>
      <c r="B3" s="5"/>
      <c r="C3" s="5"/>
      <c r="D3" s="5"/>
      <c r="E3" s="5"/>
      <c r="F3" s="5"/>
      <c r="G3" s="5"/>
      <c r="H3" s="5"/>
      <c r="I3" s="25" t="s">
        <v>724</v>
      </c>
    </row>
    <row r="4" ht="13.5" customHeight="1" spans="1:9">
      <c r="A4" s="6" t="s">
        <v>338</v>
      </c>
      <c r="B4" s="6" t="s">
        <v>624</v>
      </c>
      <c r="C4" s="6" t="s">
        <v>625</v>
      </c>
      <c r="D4" s="6" t="s">
        <v>626</v>
      </c>
      <c r="E4" s="7" t="s">
        <v>627</v>
      </c>
      <c r="F4" s="6" t="s">
        <v>628</v>
      </c>
      <c r="G4" s="6"/>
      <c r="H4" s="7" t="s">
        <v>629</v>
      </c>
      <c r="I4" s="17" t="s">
        <v>725</v>
      </c>
    </row>
    <row r="5" ht="10.5" customHeight="1" spans="1:9">
      <c r="A5" s="6"/>
      <c r="B5" s="6"/>
      <c r="C5" s="6"/>
      <c r="D5" s="6"/>
      <c r="E5" s="6"/>
      <c r="F5" s="6" t="s">
        <v>631</v>
      </c>
      <c r="G5" s="6" t="s">
        <v>632</v>
      </c>
      <c r="H5" s="6"/>
      <c r="I5" s="17"/>
    </row>
    <row r="6" ht="24" customHeight="1" spans="1:9">
      <c r="A6" s="8" t="s">
        <v>887</v>
      </c>
      <c r="B6" s="8"/>
      <c r="C6" s="9"/>
      <c r="D6" s="9"/>
      <c r="E6" s="9"/>
      <c r="F6" s="9"/>
      <c r="G6" s="9"/>
      <c r="H6" s="10"/>
      <c r="I6" s="9"/>
    </row>
    <row r="7" ht="27" customHeight="1" spans="1:9">
      <c r="A7" s="11" t="s">
        <v>1049</v>
      </c>
      <c r="B7" s="12" t="s">
        <v>728</v>
      </c>
      <c r="C7" s="13" t="s">
        <v>644</v>
      </c>
      <c r="D7" s="14">
        <v>0</v>
      </c>
      <c r="E7" s="15"/>
      <c r="F7" s="16"/>
      <c r="G7" s="16"/>
      <c r="H7" s="17"/>
      <c r="I7" s="11"/>
    </row>
    <row r="8" ht="27" customHeight="1" spans="1:9">
      <c r="A8" s="11"/>
      <c r="B8" s="12"/>
      <c r="C8" s="13" t="s">
        <v>80</v>
      </c>
      <c r="D8" s="14">
        <v>0</v>
      </c>
      <c r="E8" s="15"/>
      <c r="F8" s="16"/>
      <c r="G8" s="16"/>
      <c r="H8" s="17"/>
      <c r="I8" s="11"/>
    </row>
    <row r="9" ht="27" customHeight="1" spans="1:9">
      <c r="A9" s="11"/>
      <c r="B9" s="12"/>
      <c r="C9" s="13" t="s">
        <v>729</v>
      </c>
      <c r="D9" s="14">
        <f>D8-D7</f>
        <v>0</v>
      </c>
      <c r="E9" s="15"/>
      <c r="F9" s="16"/>
      <c r="G9" s="16"/>
      <c r="H9" s="17"/>
      <c r="I9" s="11"/>
    </row>
    <row r="10" ht="27" customHeight="1" spans="1:9">
      <c r="A10" s="11"/>
      <c r="B10" s="12"/>
      <c r="C10" s="13" t="s">
        <v>730</v>
      </c>
      <c r="D10" s="14">
        <f>IF(D7=0,0,D8/D7-1)*100</f>
        <v>0</v>
      </c>
      <c r="E10" s="15" t="s">
        <v>639</v>
      </c>
      <c r="F10" s="18">
        <v>0.05</v>
      </c>
      <c r="G10" s="18">
        <v>0.4</v>
      </c>
      <c r="H10" s="19" t="s">
        <v>640</v>
      </c>
      <c r="I10" s="26" t="s">
        <v>1241</v>
      </c>
    </row>
    <row r="11" ht="27" customHeight="1" spans="1:9">
      <c r="A11" s="11" t="s">
        <v>1242</v>
      </c>
      <c r="B11" s="12" t="s">
        <v>732</v>
      </c>
      <c r="C11" s="13" t="s">
        <v>644</v>
      </c>
      <c r="D11" s="14">
        <v>0</v>
      </c>
      <c r="E11" s="15"/>
      <c r="F11" s="16"/>
      <c r="G11" s="16"/>
      <c r="H11" s="17"/>
      <c r="I11" s="11"/>
    </row>
    <row r="12" ht="27" customHeight="1" spans="1:9">
      <c r="A12" s="11"/>
      <c r="B12" s="12"/>
      <c r="C12" s="13" t="s">
        <v>80</v>
      </c>
      <c r="D12" s="14">
        <v>0</v>
      </c>
      <c r="E12" s="15"/>
      <c r="F12" s="16"/>
      <c r="G12" s="16"/>
      <c r="H12" s="17"/>
      <c r="I12" s="11"/>
    </row>
    <row r="13" ht="27" customHeight="1" spans="1:9">
      <c r="A13" s="11"/>
      <c r="B13" s="12"/>
      <c r="C13" s="13" t="s">
        <v>729</v>
      </c>
      <c r="D13" s="14">
        <f>D12-D11</f>
        <v>0</v>
      </c>
      <c r="E13" s="15"/>
      <c r="F13" s="16"/>
      <c r="G13" s="16"/>
      <c r="H13" s="17"/>
      <c r="I13" s="11"/>
    </row>
    <row r="14" ht="27" customHeight="1" spans="1:9">
      <c r="A14" s="11"/>
      <c r="B14" s="12"/>
      <c r="C14" s="13" t="s">
        <v>730</v>
      </c>
      <c r="D14" s="14">
        <f>IF(D11=0,0,D12/D11-1)*100</f>
        <v>0</v>
      </c>
      <c r="E14" s="15" t="s">
        <v>639</v>
      </c>
      <c r="F14" s="18">
        <v>0.05</v>
      </c>
      <c r="G14" s="18">
        <v>0.4</v>
      </c>
      <c r="H14" s="19" t="s">
        <v>640</v>
      </c>
      <c r="I14" s="26" t="s">
        <v>1241</v>
      </c>
    </row>
    <row r="15" ht="27" customHeight="1" spans="1:9">
      <c r="A15" s="11" t="s">
        <v>757</v>
      </c>
      <c r="B15" s="12" t="s">
        <v>732</v>
      </c>
      <c r="C15" s="13" t="s">
        <v>644</v>
      </c>
      <c r="D15" s="14">
        <v>0</v>
      </c>
      <c r="E15" s="15" t="s">
        <v>639</v>
      </c>
      <c r="F15" s="20">
        <v>0</v>
      </c>
      <c r="G15" s="20">
        <v>0</v>
      </c>
      <c r="H15" s="19" t="s">
        <v>640</v>
      </c>
      <c r="I15" s="26" t="s">
        <v>1241</v>
      </c>
    </row>
    <row r="16" ht="27" customHeight="1" spans="1:9">
      <c r="A16" s="11"/>
      <c r="B16" s="12"/>
      <c r="C16" s="13" t="s">
        <v>80</v>
      </c>
      <c r="D16" s="14">
        <v>0</v>
      </c>
      <c r="E16" s="15" t="s">
        <v>639</v>
      </c>
      <c r="F16" s="20">
        <v>0</v>
      </c>
      <c r="G16" s="20">
        <v>0</v>
      </c>
      <c r="H16" s="19" t="s">
        <v>640</v>
      </c>
      <c r="I16" s="26" t="s">
        <v>1241</v>
      </c>
    </row>
    <row r="17" ht="27" customHeight="1" spans="1:9">
      <c r="A17" s="11"/>
      <c r="B17" s="12"/>
      <c r="C17" s="13" t="s">
        <v>729</v>
      </c>
      <c r="D17" s="14">
        <f>D16-D15</f>
        <v>0</v>
      </c>
      <c r="E17" s="15"/>
      <c r="F17" s="16"/>
      <c r="G17" s="16"/>
      <c r="H17" s="10"/>
      <c r="I17" s="11"/>
    </row>
    <row r="18" ht="27" customHeight="1" spans="1:9">
      <c r="A18" s="11"/>
      <c r="B18" s="12"/>
      <c r="C18" s="13" t="s">
        <v>730</v>
      </c>
      <c r="D18" s="14">
        <f>IF(D15=0,0,D16/D15-1)*100</f>
        <v>0</v>
      </c>
      <c r="E18" s="15"/>
      <c r="F18" s="16"/>
      <c r="G18" s="16"/>
      <c r="H18" s="10"/>
      <c r="I18" s="11"/>
    </row>
    <row r="19" ht="27" customHeight="1" spans="1:9">
      <c r="A19" s="11" t="s">
        <v>1184</v>
      </c>
      <c r="B19" s="12" t="s">
        <v>902</v>
      </c>
      <c r="C19" s="13" t="s">
        <v>763</v>
      </c>
      <c r="D19" s="14">
        <v>0</v>
      </c>
      <c r="E19" s="15"/>
      <c r="F19" s="16"/>
      <c r="G19" s="16"/>
      <c r="H19" s="10"/>
      <c r="I19" s="11"/>
    </row>
    <row r="20" ht="27" customHeight="1" spans="1:9">
      <c r="A20" s="11"/>
      <c r="B20" s="12"/>
      <c r="C20" s="13" t="s">
        <v>764</v>
      </c>
      <c r="D20" s="14">
        <v>0</v>
      </c>
      <c r="E20" s="15"/>
      <c r="F20" s="16"/>
      <c r="G20" s="16"/>
      <c r="H20" s="10"/>
      <c r="I20" s="11"/>
    </row>
    <row r="21" ht="27" customHeight="1" spans="1:9">
      <c r="A21" s="11"/>
      <c r="B21" s="12"/>
      <c r="C21" s="13" t="s">
        <v>638</v>
      </c>
      <c r="D21" s="14">
        <f>D20-D19</f>
        <v>0</v>
      </c>
      <c r="E21" s="15" t="s">
        <v>639</v>
      </c>
      <c r="F21" s="20">
        <v>0</v>
      </c>
      <c r="G21" s="20">
        <v>0</v>
      </c>
      <c r="H21" s="19" t="s">
        <v>640</v>
      </c>
      <c r="I21" s="26" t="s">
        <v>1241</v>
      </c>
    </row>
    <row r="22" ht="27" customHeight="1" spans="1:9">
      <c r="A22" s="11"/>
      <c r="B22" s="12"/>
      <c r="C22" s="13" t="s">
        <v>765</v>
      </c>
      <c r="D22" s="21">
        <v>0</v>
      </c>
      <c r="E22" s="15"/>
      <c r="F22" s="16"/>
      <c r="G22" s="16"/>
      <c r="H22" s="10"/>
      <c r="I22" s="11"/>
    </row>
    <row r="23" ht="27" customHeight="1" spans="1:9">
      <c r="A23" s="11"/>
      <c r="B23" s="12"/>
      <c r="C23" s="13" t="s">
        <v>766</v>
      </c>
      <c r="D23" s="14">
        <v>0</v>
      </c>
      <c r="E23" s="15"/>
      <c r="F23" s="16"/>
      <c r="G23" s="16"/>
      <c r="H23" s="10"/>
      <c r="I23" s="11"/>
    </row>
    <row r="24" ht="27" customHeight="1" spans="1:9">
      <c r="A24" s="11"/>
      <c r="B24" s="12"/>
      <c r="C24" s="13" t="s">
        <v>638</v>
      </c>
      <c r="D24" s="14">
        <f>D23-D22</f>
        <v>0</v>
      </c>
      <c r="E24" s="15" t="s">
        <v>639</v>
      </c>
      <c r="F24" s="20">
        <v>0</v>
      </c>
      <c r="G24" s="20">
        <v>0</v>
      </c>
      <c r="H24" s="19" t="s">
        <v>640</v>
      </c>
      <c r="I24" s="26" t="s">
        <v>1241</v>
      </c>
    </row>
    <row r="25" ht="27" customHeight="1" spans="1:9">
      <c r="A25" s="11" t="s">
        <v>903</v>
      </c>
      <c r="B25" s="12" t="s">
        <v>732</v>
      </c>
      <c r="C25" s="13" t="s">
        <v>644</v>
      </c>
      <c r="D25" s="14">
        <v>0</v>
      </c>
      <c r="E25" s="15"/>
      <c r="F25" s="16"/>
      <c r="G25" s="16"/>
      <c r="H25" s="17"/>
      <c r="I25" s="11"/>
    </row>
    <row r="26" ht="27" customHeight="1" spans="1:9">
      <c r="A26" s="11"/>
      <c r="B26" s="12"/>
      <c r="C26" s="13" t="s">
        <v>80</v>
      </c>
      <c r="D26" s="14">
        <v>0</v>
      </c>
      <c r="E26" s="15"/>
      <c r="F26" s="16"/>
      <c r="G26" s="16"/>
      <c r="H26" s="17"/>
      <c r="I26" s="11"/>
    </row>
    <row r="27" ht="27" customHeight="1" spans="1:9">
      <c r="A27" s="11"/>
      <c r="B27" s="12"/>
      <c r="C27" s="13" t="s">
        <v>729</v>
      </c>
      <c r="D27" s="14">
        <f>D26-D25</f>
        <v>0</v>
      </c>
      <c r="E27" s="15"/>
      <c r="F27" s="16"/>
      <c r="G27" s="16"/>
      <c r="H27" s="17"/>
      <c r="I27" s="11"/>
    </row>
    <row r="28" ht="27" customHeight="1" spans="1:9">
      <c r="A28" s="11"/>
      <c r="B28" s="12"/>
      <c r="C28" s="13" t="s">
        <v>730</v>
      </c>
      <c r="D28" s="14">
        <f>IF(D25=0,0,D26/D25-1)*100</f>
        <v>0</v>
      </c>
      <c r="E28" s="15"/>
      <c r="F28" s="16"/>
      <c r="G28" s="16"/>
      <c r="H28" s="17"/>
      <c r="I28" s="11"/>
    </row>
    <row r="29" ht="27" customHeight="1" spans="1:9">
      <c r="A29" s="11" t="s">
        <v>989</v>
      </c>
      <c r="B29" s="11" t="s">
        <v>772</v>
      </c>
      <c r="C29" s="13" t="s">
        <v>644</v>
      </c>
      <c r="D29" s="14">
        <v>0</v>
      </c>
      <c r="E29" s="15" t="s">
        <v>639</v>
      </c>
      <c r="F29" s="18">
        <v>0.0035</v>
      </c>
      <c r="G29" s="18">
        <v>0.04</v>
      </c>
      <c r="H29" s="19" t="s">
        <v>640</v>
      </c>
      <c r="I29" s="26" t="s">
        <v>1241</v>
      </c>
    </row>
    <row r="30" ht="27" customHeight="1" spans="1:9">
      <c r="A30" s="11"/>
      <c r="B30" s="11"/>
      <c r="C30" s="13" t="s">
        <v>80</v>
      </c>
      <c r="D30" s="14">
        <v>0</v>
      </c>
      <c r="E30" s="15" t="s">
        <v>639</v>
      </c>
      <c r="F30" s="18">
        <v>0.0035</v>
      </c>
      <c r="G30" s="18">
        <v>0.04</v>
      </c>
      <c r="H30" s="19" t="s">
        <v>640</v>
      </c>
      <c r="I30" s="26" t="s">
        <v>1241</v>
      </c>
    </row>
    <row r="31" ht="27" customHeight="1" spans="1:9">
      <c r="A31" s="11"/>
      <c r="B31" s="11"/>
      <c r="C31" s="13" t="s">
        <v>729</v>
      </c>
      <c r="D31" s="14">
        <f>D30-D29</f>
        <v>0</v>
      </c>
      <c r="E31" s="15"/>
      <c r="F31" s="16"/>
      <c r="G31" s="16"/>
      <c r="H31" s="17"/>
      <c r="I31" s="11"/>
    </row>
    <row r="32" ht="27" customHeight="1" spans="1:9">
      <c r="A32" s="11" t="s">
        <v>773</v>
      </c>
      <c r="B32" s="11" t="s">
        <v>774</v>
      </c>
      <c r="C32" s="13" t="s">
        <v>644</v>
      </c>
      <c r="D32" s="14">
        <v>0</v>
      </c>
      <c r="E32" s="15"/>
      <c r="F32" s="20"/>
      <c r="G32" s="20"/>
      <c r="H32" s="22"/>
      <c r="I32" s="26"/>
    </row>
    <row r="33" ht="27" customHeight="1" spans="1:9">
      <c r="A33" s="11"/>
      <c r="B33" s="11"/>
      <c r="C33" s="13" t="s">
        <v>80</v>
      </c>
      <c r="D33" s="14">
        <v>0</v>
      </c>
      <c r="E33" s="15"/>
      <c r="F33" s="20"/>
      <c r="G33" s="20"/>
      <c r="H33" s="22"/>
      <c r="I33" s="26"/>
    </row>
    <row r="34" ht="27" customHeight="1" spans="1:9">
      <c r="A34" s="11"/>
      <c r="B34" s="11"/>
      <c r="C34" s="13" t="s">
        <v>729</v>
      </c>
      <c r="D34" s="14">
        <f>D33-D32</f>
        <v>0</v>
      </c>
      <c r="E34" s="15"/>
      <c r="F34" s="16"/>
      <c r="G34" s="16"/>
      <c r="H34" s="10"/>
      <c r="I34" s="11"/>
    </row>
    <row r="35" ht="27" customHeight="1" spans="1:9">
      <c r="A35" s="11"/>
      <c r="B35" s="11"/>
      <c r="C35" s="13" t="s">
        <v>730</v>
      </c>
      <c r="D35" s="14">
        <f>IF(D32=0,0,D33/D32-1)*100</f>
        <v>0</v>
      </c>
      <c r="E35" s="15"/>
      <c r="F35" s="23"/>
      <c r="G35" s="23"/>
      <c r="H35" s="10"/>
      <c r="I35" s="11"/>
    </row>
    <row r="36" ht="27" customHeight="1" spans="1:9">
      <c r="A36" s="11" t="s">
        <v>775</v>
      </c>
      <c r="B36" s="11" t="s">
        <v>776</v>
      </c>
      <c r="C36" s="13" t="s">
        <v>644</v>
      </c>
      <c r="D36" s="14">
        <v>0</v>
      </c>
      <c r="E36" s="15" t="s">
        <v>639</v>
      </c>
      <c r="F36" s="20">
        <v>0</v>
      </c>
      <c r="G36" s="20">
        <v>0</v>
      </c>
      <c r="H36" s="19" t="s">
        <v>640</v>
      </c>
      <c r="I36" s="26" t="s">
        <v>1241</v>
      </c>
    </row>
    <row r="37" ht="27" customHeight="1" spans="1:9">
      <c r="A37" s="11"/>
      <c r="B37" s="11"/>
      <c r="C37" s="13" t="s">
        <v>80</v>
      </c>
      <c r="D37" s="14">
        <v>0</v>
      </c>
      <c r="E37" s="15" t="s">
        <v>639</v>
      </c>
      <c r="F37" s="20">
        <v>0</v>
      </c>
      <c r="G37" s="20">
        <v>0</v>
      </c>
      <c r="H37" s="19" t="s">
        <v>640</v>
      </c>
      <c r="I37" s="26" t="s">
        <v>1241</v>
      </c>
    </row>
    <row r="38" ht="24" customHeight="1" spans="1:9">
      <c r="A38" s="8" t="s">
        <v>908</v>
      </c>
      <c r="B38" s="8"/>
      <c r="C38" s="9"/>
      <c r="D38" s="9"/>
      <c r="E38" s="9"/>
      <c r="F38" s="9"/>
      <c r="G38" s="9"/>
      <c r="H38" s="10"/>
      <c r="I38" s="9"/>
    </row>
    <row r="39" ht="27" customHeight="1" spans="1:9">
      <c r="A39" s="11" t="s">
        <v>996</v>
      </c>
      <c r="B39" s="12" t="s">
        <v>728</v>
      </c>
      <c r="C39" s="13" t="s">
        <v>644</v>
      </c>
      <c r="D39" s="14">
        <v>0</v>
      </c>
      <c r="E39" s="15"/>
      <c r="F39" s="16"/>
      <c r="G39" s="16"/>
      <c r="H39" s="17"/>
      <c r="I39" s="11"/>
    </row>
    <row r="40" ht="27" customHeight="1" spans="1:9">
      <c r="A40" s="11"/>
      <c r="B40" s="12"/>
      <c r="C40" s="13" t="s">
        <v>80</v>
      </c>
      <c r="D40" s="14">
        <v>0</v>
      </c>
      <c r="E40" s="15"/>
      <c r="F40" s="16"/>
      <c r="G40" s="16"/>
      <c r="H40" s="17"/>
      <c r="I40" s="11"/>
    </row>
    <row r="41" ht="27" customHeight="1" spans="1:9">
      <c r="A41" s="11"/>
      <c r="B41" s="12"/>
      <c r="C41" s="13" t="s">
        <v>729</v>
      </c>
      <c r="D41" s="14">
        <f>D40-D39</f>
        <v>0</v>
      </c>
      <c r="E41" s="15"/>
      <c r="F41" s="16"/>
      <c r="G41" s="16"/>
      <c r="H41" s="17"/>
      <c r="I41" s="11"/>
    </row>
    <row r="42" ht="27" customHeight="1" spans="1:9">
      <c r="A42" s="11"/>
      <c r="B42" s="12"/>
      <c r="C42" s="13" t="s">
        <v>730</v>
      </c>
      <c r="D42" s="14">
        <f>IF(D39=0,0,D40/D39-1)*100</f>
        <v>0</v>
      </c>
      <c r="E42" s="15" t="s">
        <v>639</v>
      </c>
      <c r="F42" s="18">
        <v>0</v>
      </c>
      <c r="G42" s="18">
        <v>0.2</v>
      </c>
      <c r="H42" s="19" t="s">
        <v>640</v>
      </c>
      <c r="I42" s="26" t="s">
        <v>1241</v>
      </c>
    </row>
    <row r="43" ht="27" customHeight="1" spans="1:9">
      <c r="A43" s="11" t="s">
        <v>1243</v>
      </c>
      <c r="B43" s="12" t="s">
        <v>732</v>
      </c>
      <c r="C43" s="13" t="s">
        <v>644</v>
      </c>
      <c r="D43" s="14">
        <v>0</v>
      </c>
      <c r="E43" s="15"/>
      <c r="F43" s="16"/>
      <c r="G43" s="16"/>
      <c r="H43" s="17"/>
      <c r="I43" s="11"/>
    </row>
    <row r="44" ht="27" customHeight="1" spans="1:9">
      <c r="A44" s="11"/>
      <c r="B44" s="12"/>
      <c r="C44" s="13" t="s">
        <v>80</v>
      </c>
      <c r="D44" s="14">
        <v>0</v>
      </c>
      <c r="E44" s="15"/>
      <c r="F44" s="16"/>
      <c r="G44" s="16"/>
      <c r="H44" s="17"/>
      <c r="I44" s="11"/>
    </row>
    <row r="45" ht="27" customHeight="1" spans="1:9">
      <c r="A45" s="11"/>
      <c r="B45" s="12"/>
      <c r="C45" s="13" t="s">
        <v>729</v>
      </c>
      <c r="D45" s="14">
        <f>D44-D43</f>
        <v>0</v>
      </c>
      <c r="E45" s="15"/>
      <c r="F45" s="16"/>
      <c r="G45" s="16"/>
      <c r="H45" s="17"/>
      <c r="I45" s="11"/>
    </row>
    <row r="46" ht="27" customHeight="1" spans="1:9">
      <c r="A46" s="11"/>
      <c r="B46" s="12"/>
      <c r="C46" s="13" t="s">
        <v>730</v>
      </c>
      <c r="D46" s="14">
        <f>IF(D43=0,0,D44/D43-1)*100</f>
        <v>0</v>
      </c>
      <c r="E46" s="15" t="s">
        <v>639</v>
      </c>
      <c r="F46" s="18">
        <v>-0.1</v>
      </c>
      <c r="G46" s="18">
        <v>0.2</v>
      </c>
      <c r="H46" s="19" t="s">
        <v>640</v>
      </c>
      <c r="I46" s="26" t="s">
        <v>1241</v>
      </c>
    </row>
    <row r="47" ht="27" customHeight="1" spans="1:9">
      <c r="A47" s="11" t="s">
        <v>1244</v>
      </c>
      <c r="B47" s="11" t="s">
        <v>1245</v>
      </c>
      <c r="C47" s="13" t="s">
        <v>644</v>
      </c>
      <c r="D47" s="14">
        <v>0</v>
      </c>
      <c r="E47" s="15" t="s">
        <v>639</v>
      </c>
      <c r="F47" s="20">
        <v>950</v>
      </c>
      <c r="G47" s="20">
        <v>3000</v>
      </c>
      <c r="H47" s="19" t="s">
        <v>640</v>
      </c>
      <c r="I47" s="26" t="s">
        <v>1241</v>
      </c>
    </row>
    <row r="48" ht="27" customHeight="1" spans="1:9">
      <c r="A48" s="11"/>
      <c r="B48" s="11"/>
      <c r="C48" s="13" t="s">
        <v>80</v>
      </c>
      <c r="D48" s="14">
        <v>0</v>
      </c>
      <c r="E48" s="15" t="s">
        <v>639</v>
      </c>
      <c r="F48" s="20">
        <v>950</v>
      </c>
      <c r="G48" s="20">
        <v>3000</v>
      </c>
      <c r="H48" s="19" t="s">
        <v>640</v>
      </c>
      <c r="I48" s="26" t="s">
        <v>1241</v>
      </c>
    </row>
    <row r="49" ht="27" customHeight="1" spans="1:9">
      <c r="A49" s="11"/>
      <c r="B49" s="11"/>
      <c r="C49" s="13" t="s">
        <v>729</v>
      </c>
      <c r="D49" s="14">
        <f>D48-D47</f>
        <v>0</v>
      </c>
      <c r="E49" s="15"/>
      <c r="F49" s="16"/>
      <c r="G49" s="16"/>
      <c r="H49" s="17"/>
      <c r="I49" s="11"/>
    </row>
    <row r="50" ht="27" customHeight="1" spans="1:9">
      <c r="A50" s="11"/>
      <c r="B50" s="11"/>
      <c r="C50" s="13" t="s">
        <v>730</v>
      </c>
      <c r="D50" s="14">
        <f>IF(D47=0,0,D48/D47-1)*100</f>
        <v>0</v>
      </c>
      <c r="E50" s="15" t="s">
        <v>639</v>
      </c>
      <c r="F50" s="18">
        <v>0</v>
      </c>
      <c r="G50" s="18">
        <v>0.15</v>
      </c>
      <c r="H50" s="19" t="s">
        <v>640</v>
      </c>
      <c r="I50" s="26" t="s">
        <v>1241</v>
      </c>
    </row>
    <row r="51" ht="27" customHeight="1" spans="1:9">
      <c r="A51" s="11" t="s">
        <v>1246</v>
      </c>
      <c r="B51" s="12"/>
      <c r="C51" s="13" t="s">
        <v>644</v>
      </c>
      <c r="D51" s="14">
        <v>0</v>
      </c>
      <c r="E51" s="15"/>
      <c r="F51" s="16"/>
      <c r="G51" s="16"/>
      <c r="H51" s="17"/>
      <c r="I51" s="11"/>
    </row>
    <row r="52" ht="27" customHeight="1" spans="1:9">
      <c r="A52" s="11"/>
      <c r="B52" s="12"/>
      <c r="C52" s="13" t="s">
        <v>80</v>
      </c>
      <c r="D52" s="14">
        <v>0</v>
      </c>
      <c r="E52" s="15"/>
      <c r="F52" s="16"/>
      <c r="G52" s="16"/>
      <c r="H52" s="17"/>
      <c r="I52" s="11"/>
    </row>
    <row r="53" ht="27" customHeight="1" spans="1:9">
      <c r="A53" s="11"/>
      <c r="B53" s="12"/>
      <c r="C53" s="13" t="s">
        <v>729</v>
      </c>
      <c r="D53" s="14">
        <f>D52-D51</f>
        <v>0</v>
      </c>
      <c r="E53" s="15"/>
      <c r="F53" s="16"/>
      <c r="G53" s="16"/>
      <c r="H53" s="17"/>
      <c r="I53" s="11"/>
    </row>
    <row r="54" ht="27" customHeight="1" spans="1:9">
      <c r="A54" s="11"/>
      <c r="B54" s="12"/>
      <c r="C54" s="13" t="s">
        <v>730</v>
      </c>
      <c r="D54" s="14">
        <f>IF(D51=0,0,D52/D51-1)*100</f>
        <v>0</v>
      </c>
      <c r="E54" s="15" t="s">
        <v>639</v>
      </c>
      <c r="F54" s="18">
        <v>-0.1</v>
      </c>
      <c r="G54" s="18">
        <v>0.2</v>
      </c>
      <c r="H54" s="19" t="s">
        <v>640</v>
      </c>
      <c r="I54" s="26" t="s">
        <v>1241</v>
      </c>
    </row>
    <row r="55" ht="27" customHeight="1" spans="1:9">
      <c r="A55" s="11" t="s">
        <v>1247</v>
      </c>
      <c r="B55" s="11" t="s">
        <v>1248</v>
      </c>
      <c r="C55" s="13" t="s">
        <v>644</v>
      </c>
      <c r="D55" s="14">
        <v>0</v>
      </c>
      <c r="E55" s="15" t="s">
        <v>639</v>
      </c>
      <c r="F55" s="20">
        <v>160</v>
      </c>
      <c r="G55" s="20">
        <v>500</v>
      </c>
      <c r="H55" s="19" t="s">
        <v>640</v>
      </c>
      <c r="I55" s="26" t="s">
        <v>1241</v>
      </c>
    </row>
    <row r="56" ht="27" customHeight="1" spans="1:9">
      <c r="A56" s="11"/>
      <c r="B56" s="11"/>
      <c r="C56" s="13" t="s">
        <v>80</v>
      </c>
      <c r="D56" s="14">
        <v>0</v>
      </c>
      <c r="E56" s="15" t="s">
        <v>639</v>
      </c>
      <c r="F56" s="20">
        <v>160</v>
      </c>
      <c r="G56" s="20">
        <v>500</v>
      </c>
      <c r="H56" s="19" t="s">
        <v>640</v>
      </c>
      <c r="I56" s="26" t="s">
        <v>1241</v>
      </c>
    </row>
    <row r="57" ht="27" customHeight="1" spans="1:9">
      <c r="A57" s="11"/>
      <c r="B57" s="11"/>
      <c r="C57" s="13" t="s">
        <v>729</v>
      </c>
      <c r="D57" s="14">
        <f>D56-D55</f>
        <v>0</v>
      </c>
      <c r="E57" s="15"/>
      <c r="F57" s="16"/>
      <c r="G57" s="16"/>
      <c r="H57" s="17"/>
      <c r="I57" s="11"/>
    </row>
    <row r="58" ht="27" customHeight="1" spans="1:9">
      <c r="A58" s="11"/>
      <c r="B58" s="11"/>
      <c r="C58" s="13" t="s">
        <v>730</v>
      </c>
      <c r="D58" s="14">
        <f>IF(D55=0,0,D56/D55-1)*100</f>
        <v>0</v>
      </c>
      <c r="E58" s="15" t="s">
        <v>639</v>
      </c>
      <c r="F58" s="18">
        <v>0</v>
      </c>
      <c r="G58" s="18">
        <v>0.15</v>
      </c>
      <c r="H58" s="19" t="s">
        <v>640</v>
      </c>
      <c r="I58" s="26" t="s">
        <v>1241</v>
      </c>
    </row>
    <row r="59" ht="27" customHeight="1" spans="1:9">
      <c r="A59" s="11" t="s">
        <v>1249</v>
      </c>
      <c r="B59" s="12"/>
      <c r="C59" s="13" t="s">
        <v>644</v>
      </c>
      <c r="D59" s="14">
        <v>0</v>
      </c>
      <c r="E59" s="15"/>
      <c r="F59" s="16"/>
      <c r="G59" s="16"/>
      <c r="H59" s="17"/>
      <c r="I59" s="11"/>
    </row>
    <row r="60" ht="27" customHeight="1" spans="1:9">
      <c r="A60" s="11"/>
      <c r="B60" s="12"/>
      <c r="C60" s="13" t="s">
        <v>80</v>
      </c>
      <c r="D60" s="14">
        <v>0</v>
      </c>
      <c r="E60" s="15"/>
      <c r="F60" s="16"/>
      <c r="G60" s="16"/>
      <c r="H60" s="17"/>
      <c r="I60" s="11"/>
    </row>
    <row r="61" ht="27" customHeight="1" spans="1:9">
      <c r="A61" s="11"/>
      <c r="B61" s="12"/>
      <c r="C61" s="13" t="s">
        <v>729</v>
      </c>
      <c r="D61" s="14">
        <f>D60-D59</f>
        <v>0</v>
      </c>
      <c r="E61" s="15"/>
      <c r="F61" s="16"/>
      <c r="G61" s="16"/>
      <c r="H61" s="17"/>
      <c r="I61" s="11"/>
    </row>
    <row r="62" ht="27" customHeight="1" spans="1:9">
      <c r="A62" s="11"/>
      <c r="B62" s="12"/>
      <c r="C62" s="13" t="s">
        <v>730</v>
      </c>
      <c r="D62" s="14">
        <f>IF(D59=0,0,D60/D59-1)*100</f>
        <v>0</v>
      </c>
      <c r="E62" s="15" t="s">
        <v>639</v>
      </c>
      <c r="F62" s="18">
        <v>0</v>
      </c>
      <c r="G62" s="18">
        <v>0.15</v>
      </c>
      <c r="H62" s="19" t="s">
        <v>640</v>
      </c>
      <c r="I62" s="26" t="s">
        <v>1241</v>
      </c>
    </row>
    <row r="63" ht="27" customHeight="1" spans="1:9">
      <c r="A63" s="11" t="s">
        <v>1250</v>
      </c>
      <c r="B63" s="11" t="s">
        <v>1251</v>
      </c>
      <c r="C63" s="13" t="s">
        <v>644</v>
      </c>
      <c r="D63" s="14">
        <v>0</v>
      </c>
      <c r="E63" s="15" t="s">
        <v>639</v>
      </c>
      <c r="F63" s="20">
        <v>15000</v>
      </c>
      <c r="G63" s="20">
        <v>160000</v>
      </c>
      <c r="H63" s="19" t="s">
        <v>640</v>
      </c>
      <c r="I63" s="26" t="s">
        <v>1241</v>
      </c>
    </row>
    <row r="64" ht="27" customHeight="1" spans="1:9">
      <c r="A64" s="11"/>
      <c r="B64" s="11"/>
      <c r="C64" s="13" t="s">
        <v>80</v>
      </c>
      <c r="D64" s="14">
        <v>0</v>
      </c>
      <c r="E64" s="15" t="s">
        <v>639</v>
      </c>
      <c r="F64" s="20">
        <v>15000</v>
      </c>
      <c r="G64" s="20">
        <v>160000</v>
      </c>
      <c r="H64" s="19" t="s">
        <v>640</v>
      </c>
      <c r="I64" s="26" t="s">
        <v>1241</v>
      </c>
    </row>
    <row r="65" ht="27" customHeight="1" spans="1:9">
      <c r="A65" s="11"/>
      <c r="B65" s="11"/>
      <c r="C65" s="13" t="s">
        <v>729</v>
      </c>
      <c r="D65" s="14">
        <f>D64-D63</f>
        <v>0</v>
      </c>
      <c r="E65" s="15"/>
      <c r="F65" s="16"/>
      <c r="G65" s="16"/>
      <c r="H65" s="17"/>
      <c r="I65" s="11"/>
    </row>
    <row r="66" ht="27" customHeight="1" spans="1:9">
      <c r="A66" s="11"/>
      <c r="B66" s="11"/>
      <c r="C66" s="13" t="s">
        <v>730</v>
      </c>
      <c r="D66" s="14">
        <f>IF(D63=0,0,D64/D63-1)*100</f>
        <v>0</v>
      </c>
      <c r="E66" s="15" t="s">
        <v>639</v>
      </c>
      <c r="F66" s="18">
        <v>-0.1</v>
      </c>
      <c r="G66" s="18">
        <v>0.1</v>
      </c>
      <c r="H66" s="19" t="s">
        <v>640</v>
      </c>
      <c r="I66" s="26" t="s">
        <v>1241</v>
      </c>
    </row>
    <row r="67" ht="27" customHeight="1" spans="1:9">
      <c r="A67" s="11" t="s">
        <v>1252</v>
      </c>
      <c r="B67" s="12" t="s">
        <v>732</v>
      </c>
      <c r="C67" s="13" t="s">
        <v>644</v>
      </c>
      <c r="D67" s="14">
        <v>0</v>
      </c>
      <c r="E67" s="15"/>
      <c r="F67" s="16"/>
      <c r="G67" s="16"/>
      <c r="H67" s="17"/>
      <c r="I67" s="11"/>
    </row>
    <row r="68" ht="27" customHeight="1" spans="1:9">
      <c r="A68" s="11"/>
      <c r="B68" s="12"/>
      <c r="C68" s="13" t="s">
        <v>80</v>
      </c>
      <c r="D68" s="14">
        <v>0</v>
      </c>
      <c r="E68" s="15"/>
      <c r="F68" s="16"/>
      <c r="G68" s="16"/>
      <c r="H68" s="17"/>
      <c r="I68" s="11"/>
    </row>
    <row r="69" ht="27" customHeight="1" spans="1:9">
      <c r="A69" s="11"/>
      <c r="B69" s="12"/>
      <c r="C69" s="13" t="s">
        <v>729</v>
      </c>
      <c r="D69" s="14">
        <f>D68-D67</f>
        <v>0</v>
      </c>
      <c r="E69" s="15"/>
      <c r="F69" s="16"/>
      <c r="G69" s="16"/>
      <c r="H69" s="17"/>
      <c r="I69" s="11"/>
    </row>
    <row r="70" ht="27" customHeight="1" spans="1:9">
      <c r="A70" s="11"/>
      <c r="B70" s="12"/>
      <c r="C70" s="13" t="s">
        <v>730</v>
      </c>
      <c r="D70" s="14">
        <f>IF(D67=0,0,D68/D67-1)*100</f>
        <v>0</v>
      </c>
      <c r="E70" s="15"/>
      <c r="F70" s="16"/>
      <c r="G70" s="16"/>
      <c r="H70" s="17"/>
      <c r="I70" s="11"/>
    </row>
    <row r="71" ht="27" customHeight="1" spans="1:9">
      <c r="A71" s="11" t="s">
        <v>1253</v>
      </c>
      <c r="B71" s="12" t="s">
        <v>732</v>
      </c>
      <c r="C71" s="13" t="s">
        <v>644</v>
      </c>
      <c r="D71" s="14">
        <v>0</v>
      </c>
      <c r="E71" s="15"/>
      <c r="F71" s="16"/>
      <c r="G71" s="16"/>
      <c r="H71" s="17"/>
      <c r="I71" s="11"/>
    </row>
    <row r="72" ht="27" customHeight="1" spans="1:9">
      <c r="A72" s="11"/>
      <c r="B72" s="12"/>
      <c r="C72" s="13" t="s">
        <v>80</v>
      </c>
      <c r="D72" s="14">
        <v>0</v>
      </c>
      <c r="E72" s="15"/>
      <c r="F72" s="16"/>
      <c r="G72" s="16"/>
      <c r="H72" s="17"/>
      <c r="I72" s="11"/>
    </row>
    <row r="73" ht="27" customHeight="1" spans="1:9">
      <c r="A73" s="11"/>
      <c r="B73" s="12"/>
      <c r="C73" s="13" t="s">
        <v>729</v>
      </c>
      <c r="D73" s="14">
        <f>D72-D71</f>
        <v>0</v>
      </c>
      <c r="E73" s="15"/>
      <c r="F73" s="16"/>
      <c r="G73" s="16"/>
      <c r="H73" s="17"/>
      <c r="I73" s="11"/>
    </row>
    <row r="74" ht="27" customHeight="1" spans="1:9">
      <c r="A74" s="11"/>
      <c r="B74" s="12"/>
      <c r="C74" s="13" t="s">
        <v>730</v>
      </c>
      <c r="D74" s="14">
        <f>IF(D71=0,0,D72/D71-1)*100</f>
        <v>0</v>
      </c>
      <c r="E74" s="15" t="s">
        <v>639</v>
      </c>
      <c r="F74" s="18">
        <v>-0.1</v>
      </c>
      <c r="G74" s="18">
        <v>0.2</v>
      </c>
      <c r="H74" s="19" t="s">
        <v>640</v>
      </c>
      <c r="I74" s="26" t="s">
        <v>1241</v>
      </c>
    </row>
    <row r="75" ht="27" customHeight="1" spans="1:9">
      <c r="A75" s="11" t="s">
        <v>1254</v>
      </c>
      <c r="B75" s="12" t="s">
        <v>1255</v>
      </c>
      <c r="C75" s="13" t="s">
        <v>644</v>
      </c>
      <c r="D75" s="21">
        <v>0</v>
      </c>
      <c r="E75" s="15"/>
      <c r="F75" s="16"/>
      <c r="G75" s="16"/>
      <c r="H75" s="17"/>
      <c r="I75" s="11"/>
    </row>
    <row r="76" ht="27" customHeight="1" spans="1:9">
      <c r="A76" s="11"/>
      <c r="B76" s="12"/>
      <c r="C76" s="13" t="s">
        <v>80</v>
      </c>
      <c r="D76" s="21">
        <v>0</v>
      </c>
      <c r="E76" s="15"/>
      <c r="F76" s="16"/>
      <c r="G76" s="16"/>
      <c r="H76" s="17"/>
      <c r="I76" s="11"/>
    </row>
    <row r="77" ht="27" customHeight="1" spans="1:9">
      <c r="A77" s="11"/>
      <c r="B77" s="12"/>
      <c r="C77" s="13" t="s">
        <v>729</v>
      </c>
      <c r="D77" s="14">
        <f>D76-D75</f>
        <v>0</v>
      </c>
      <c r="E77" s="15"/>
      <c r="F77" s="16"/>
      <c r="G77" s="16"/>
      <c r="H77" s="17"/>
      <c r="I77" s="11"/>
    </row>
    <row r="78" ht="27" customHeight="1" spans="1:9">
      <c r="A78" s="11"/>
      <c r="B78" s="12"/>
      <c r="C78" s="13" t="s">
        <v>730</v>
      </c>
      <c r="D78" s="14">
        <f>IF(D75=0,0,D76/D75-1)*100</f>
        <v>0</v>
      </c>
      <c r="E78" s="15"/>
      <c r="F78" s="16"/>
      <c r="G78" s="16"/>
      <c r="H78" s="17"/>
      <c r="I78" s="11"/>
    </row>
    <row r="79" ht="27" customHeight="1" spans="1:9">
      <c r="A79" s="11" t="s">
        <v>1256</v>
      </c>
      <c r="B79" s="12" t="s">
        <v>1255</v>
      </c>
      <c r="C79" s="13" t="s">
        <v>644</v>
      </c>
      <c r="D79" s="21">
        <v>0</v>
      </c>
      <c r="E79" s="15"/>
      <c r="F79" s="16"/>
      <c r="G79" s="16"/>
      <c r="H79" s="17"/>
      <c r="I79" s="11"/>
    </row>
    <row r="80" ht="27" customHeight="1" spans="1:9">
      <c r="A80" s="11"/>
      <c r="B80" s="12"/>
      <c r="C80" s="13" t="s">
        <v>80</v>
      </c>
      <c r="D80" s="21">
        <v>0</v>
      </c>
      <c r="E80" s="15"/>
      <c r="F80" s="16"/>
      <c r="G80" s="16"/>
      <c r="H80" s="17"/>
      <c r="I80" s="11"/>
    </row>
    <row r="81" ht="27" customHeight="1" spans="1:9">
      <c r="A81" s="11"/>
      <c r="B81" s="12"/>
      <c r="C81" s="13" t="s">
        <v>729</v>
      </c>
      <c r="D81" s="14">
        <f>D80-D79</f>
        <v>0</v>
      </c>
      <c r="E81" s="15"/>
      <c r="F81" s="16"/>
      <c r="G81" s="16"/>
      <c r="H81" s="17"/>
      <c r="I81" s="11"/>
    </row>
    <row r="82" ht="27" customHeight="1" spans="1:9">
      <c r="A82" s="11"/>
      <c r="B82" s="12"/>
      <c r="C82" s="13" t="s">
        <v>730</v>
      </c>
      <c r="D82" s="14">
        <f>IF(D79=0,0,D80/D79-1)*100</f>
        <v>0</v>
      </c>
      <c r="E82" s="15"/>
      <c r="F82" s="16"/>
      <c r="G82" s="16"/>
      <c r="H82" s="17"/>
      <c r="I82" s="11"/>
    </row>
    <row r="83" ht="27" customHeight="1" spans="1:9">
      <c r="A83" s="11" t="s">
        <v>1257</v>
      </c>
      <c r="B83" s="12" t="s">
        <v>1255</v>
      </c>
      <c r="C83" s="13" t="s">
        <v>644</v>
      </c>
      <c r="D83" s="21">
        <v>0</v>
      </c>
      <c r="E83" s="15"/>
      <c r="F83" s="16"/>
      <c r="G83" s="16"/>
      <c r="H83" s="17"/>
      <c r="I83" s="11"/>
    </row>
    <row r="84" ht="27" customHeight="1" spans="1:9">
      <c r="A84" s="11"/>
      <c r="B84" s="12"/>
      <c r="C84" s="13" t="s">
        <v>80</v>
      </c>
      <c r="D84" s="21">
        <v>0</v>
      </c>
      <c r="E84" s="15"/>
      <c r="F84" s="16"/>
      <c r="G84" s="16"/>
      <c r="H84" s="17"/>
      <c r="I84" s="11"/>
    </row>
    <row r="85" ht="27" customHeight="1" spans="1:9">
      <c r="A85" s="11"/>
      <c r="B85" s="12"/>
      <c r="C85" s="13" t="s">
        <v>729</v>
      </c>
      <c r="D85" s="14">
        <f>D84-D83</f>
        <v>0</v>
      </c>
      <c r="E85" s="15"/>
      <c r="F85" s="16"/>
      <c r="G85" s="16"/>
      <c r="H85" s="17"/>
      <c r="I85" s="11"/>
    </row>
    <row r="86" ht="27" customHeight="1" spans="1:9">
      <c r="A86" s="11"/>
      <c r="B86" s="12"/>
      <c r="C86" s="13" t="s">
        <v>730</v>
      </c>
      <c r="D86" s="14">
        <f>IF(D83=0,0,D84/D83-1)*100</f>
        <v>0</v>
      </c>
      <c r="E86" s="15"/>
      <c r="F86" s="16"/>
      <c r="G86" s="16"/>
      <c r="H86" s="17"/>
      <c r="I86" s="11"/>
    </row>
    <row r="87" ht="27" customHeight="1" spans="1:9">
      <c r="A87" s="11" t="s">
        <v>1258</v>
      </c>
      <c r="B87" s="12" t="s">
        <v>732</v>
      </c>
      <c r="C87" s="13" t="s">
        <v>644</v>
      </c>
      <c r="D87" s="14">
        <f>D71-D75-D79-D83</f>
        <v>0</v>
      </c>
      <c r="E87" s="15" t="s">
        <v>639</v>
      </c>
      <c r="F87" s="20">
        <v>0</v>
      </c>
      <c r="G87" s="20">
        <v>0</v>
      </c>
      <c r="H87" s="19" t="s">
        <v>640</v>
      </c>
      <c r="I87" s="26" t="s">
        <v>1241</v>
      </c>
    </row>
    <row r="88" ht="27" customHeight="1" spans="1:9">
      <c r="A88" s="11"/>
      <c r="B88" s="12"/>
      <c r="C88" s="13" t="s">
        <v>80</v>
      </c>
      <c r="D88" s="14">
        <f>D72-D76-D80-D84</f>
        <v>0</v>
      </c>
      <c r="E88" s="15" t="s">
        <v>639</v>
      </c>
      <c r="F88" s="20">
        <v>0</v>
      </c>
      <c r="G88" s="20">
        <v>0</v>
      </c>
      <c r="H88" s="19" t="s">
        <v>640</v>
      </c>
      <c r="I88" s="26" t="s">
        <v>1241</v>
      </c>
    </row>
    <row r="89" ht="27" customHeight="1" spans="1:9">
      <c r="A89" s="11"/>
      <c r="B89" s="12"/>
      <c r="C89" s="13" t="s">
        <v>729</v>
      </c>
      <c r="D89" s="14">
        <f>D88-D87</f>
        <v>0</v>
      </c>
      <c r="E89" s="15"/>
      <c r="F89" s="16"/>
      <c r="G89" s="16"/>
      <c r="H89" s="17"/>
      <c r="I89" s="11"/>
    </row>
    <row r="90" ht="27" customHeight="1" spans="1:9">
      <c r="A90" s="11"/>
      <c r="B90" s="12"/>
      <c r="C90" s="13" t="s">
        <v>730</v>
      </c>
      <c r="D90" s="14">
        <f>IF(D87=0,0,D88/D87-1)*100</f>
        <v>0</v>
      </c>
      <c r="E90" s="15"/>
      <c r="F90" s="16"/>
      <c r="G90" s="16"/>
      <c r="H90" s="17"/>
      <c r="I90" s="11"/>
    </row>
    <row r="91" ht="27" customHeight="1" spans="1:9">
      <c r="A91" s="11" t="s">
        <v>1259</v>
      </c>
      <c r="B91" s="12" t="s">
        <v>732</v>
      </c>
      <c r="C91" s="13" t="s">
        <v>644</v>
      </c>
      <c r="D91" s="14">
        <v>0</v>
      </c>
      <c r="E91" s="15"/>
      <c r="F91" s="16"/>
      <c r="G91" s="16"/>
      <c r="H91" s="17"/>
      <c r="I91" s="11"/>
    </row>
    <row r="92" ht="27" customHeight="1" spans="1:9">
      <c r="A92" s="11"/>
      <c r="B92" s="12"/>
      <c r="C92" s="13" t="s">
        <v>80</v>
      </c>
      <c r="D92" s="14">
        <v>0</v>
      </c>
      <c r="E92" s="15"/>
      <c r="F92" s="16"/>
      <c r="G92" s="16"/>
      <c r="H92" s="17"/>
      <c r="I92" s="11"/>
    </row>
    <row r="93" ht="27" customHeight="1" spans="1:9">
      <c r="A93" s="11"/>
      <c r="B93" s="12"/>
      <c r="C93" s="13" t="s">
        <v>729</v>
      </c>
      <c r="D93" s="14">
        <f>D92-D91</f>
        <v>0</v>
      </c>
      <c r="E93" s="15"/>
      <c r="F93" s="16"/>
      <c r="G93" s="16"/>
      <c r="H93" s="17"/>
      <c r="I93" s="11"/>
    </row>
    <row r="94" ht="27" customHeight="1" spans="1:9">
      <c r="A94" s="11"/>
      <c r="B94" s="12"/>
      <c r="C94" s="13" t="s">
        <v>730</v>
      </c>
      <c r="D94" s="14">
        <f>IF(D91=0,0,D92/D91-1)*100</f>
        <v>0</v>
      </c>
      <c r="E94" s="15"/>
      <c r="F94" s="16"/>
      <c r="G94" s="16"/>
      <c r="H94" s="17"/>
      <c r="I94" s="11"/>
    </row>
    <row r="95" ht="27" customHeight="1" spans="1:9">
      <c r="A95" s="11" t="s">
        <v>1260</v>
      </c>
      <c r="B95" s="12" t="s">
        <v>732</v>
      </c>
      <c r="C95" s="13" t="s">
        <v>644</v>
      </c>
      <c r="D95" s="14">
        <v>0</v>
      </c>
      <c r="E95" s="15" t="s">
        <v>639</v>
      </c>
      <c r="F95" s="20">
        <v>100</v>
      </c>
      <c r="G95" s="20">
        <v>500</v>
      </c>
      <c r="H95" s="19" t="s">
        <v>640</v>
      </c>
      <c r="I95" s="26" t="s">
        <v>1241</v>
      </c>
    </row>
    <row r="96" ht="27" customHeight="1" spans="1:9">
      <c r="A96" s="11"/>
      <c r="B96" s="12"/>
      <c r="C96" s="13" t="s">
        <v>80</v>
      </c>
      <c r="D96" s="14">
        <v>0</v>
      </c>
      <c r="E96" s="15" t="s">
        <v>639</v>
      </c>
      <c r="F96" s="20">
        <v>150</v>
      </c>
      <c r="G96" s="20">
        <v>800</v>
      </c>
      <c r="H96" s="19" t="s">
        <v>640</v>
      </c>
      <c r="I96" s="26" t="s">
        <v>1241</v>
      </c>
    </row>
    <row r="97" ht="27" customHeight="1" spans="1:9">
      <c r="A97" s="27" t="s">
        <v>1261</v>
      </c>
      <c r="B97" s="27" t="s">
        <v>732</v>
      </c>
      <c r="C97" s="13" t="s">
        <v>644</v>
      </c>
      <c r="D97" s="14">
        <v>0</v>
      </c>
      <c r="E97" s="15"/>
      <c r="F97" s="16"/>
      <c r="G97" s="16"/>
      <c r="H97" s="17"/>
      <c r="I97" s="11"/>
    </row>
    <row r="98" ht="27" customHeight="1" spans="1:9">
      <c r="A98" s="28"/>
      <c r="B98" s="28"/>
      <c r="C98" s="13" t="s">
        <v>80</v>
      </c>
      <c r="D98" s="14">
        <v>0</v>
      </c>
      <c r="E98" s="15"/>
      <c r="F98" s="16"/>
      <c r="G98" s="16"/>
      <c r="H98" s="17"/>
      <c r="I98" s="11"/>
    </row>
    <row r="99" ht="27" customHeight="1" spans="1:9">
      <c r="A99" s="28"/>
      <c r="B99" s="28"/>
      <c r="C99" s="13" t="s">
        <v>729</v>
      </c>
      <c r="D99" s="14">
        <f>D98-D97</f>
        <v>0</v>
      </c>
      <c r="E99" s="15"/>
      <c r="F99" s="16"/>
      <c r="G99" s="16"/>
      <c r="H99" s="17"/>
      <c r="I99" s="11"/>
    </row>
    <row r="100" ht="27" customHeight="1" spans="1:9">
      <c r="A100" s="29"/>
      <c r="B100" s="29"/>
      <c r="C100" s="13" t="s">
        <v>730</v>
      </c>
      <c r="D100" s="14">
        <f>IF(D97=0,0,D98/D97-1)*100</f>
        <v>0</v>
      </c>
      <c r="E100" s="15"/>
      <c r="F100" s="16"/>
      <c r="G100" s="16"/>
      <c r="H100" s="17"/>
      <c r="I100" s="11"/>
    </row>
    <row r="101" ht="27" customHeight="1" spans="1:9">
      <c r="A101" s="11" t="s">
        <v>1262</v>
      </c>
      <c r="B101" s="12" t="s">
        <v>732</v>
      </c>
      <c r="C101" s="13" t="s">
        <v>644</v>
      </c>
      <c r="D101" s="14">
        <v>0</v>
      </c>
      <c r="E101" s="15" t="s">
        <v>639</v>
      </c>
      <c r="F101" s="20">
        <v>1000</v>
      </c>
      <c r="G101" s="20">
        <v>3000</v>
      </c>
      <c r="H101" s="19" t="s">
        <v>640</v>
      </c>
      <c r="I101" s="26" t="s">
        <v>1241</v>
      </c>
    </row>
    <row r="102" ht="27" customHeight="1" spans="1:9">
      <c r="A102" s="11"/>
      <c r="B102" s="12"/>
      <c r="C102" s="13" t="s">
        <v>80</v>
      </c>
      <c r="D102" s="14">
        <v>0</v>
      </c>
      <c r="E102" s="15" t="s">
        <v>639</v>
      </c>
      <c r="F102" s="20">
        <v>1000</v>
      </c>
      <c r="G102" s="20">
        <v>3000</v>
      </c>
      <c r="H102" s="19" t="s">
        <v>640</v>
      </c>
      <c r="I102" s="26" t="s">
        <v>1241</v>
      </c>
    </row>
    <row r="103" ht="27" customHeight="1" spans="1:9">
      <c r="A103" s="11" t="s">
        <v>1263</v>
      </c>
      <c r="B103" s="11" t="s">
        <v>792</v>
      </c>
      <c r="C103" s="13" t="s">
        <v>644</v>
      </c>
      <c r="D103" s="14">
        <v>0</v>
      </c>
      <c r="E103" s="15" t="s">
        <v>639</v>
      </c>
      <c r="F103" s="20">
        <v>0</v>
      </c>
      <c r="G103" s="20">
        <v>0</v>
      </c>
      <c r="H103" s="19" t="s">
        <v>640</v>
      </c>
      <c r="I103" s="26" t="s">
        <v>1241</v>
      </c>
    </row>
    <row r="104" ht="27" customHeight="1" spans="1:9">
      <c r="A104" s="11"/>
      <c r="B104" s="11"/>
      <c r="C104" s="13" t="s">
        <v>80</v>
      </c>
      <c r="D104" s="14">
        <v>0</v>
      </c>
      <c r="E104" s="15" t="s">
        <v>639</v>
      </c>
      <c r="F104" s="20">
        <v>0</v>
      </c>
      <c r="G104" s="20">
        <v>0</v>
      </c>
      <c r="H104" s="19" t="s">
        <v>640</v>
      </c>
      <c r="I104" s="26" t="s">
        <v>1241</v>
      </c>
    </row>
    <row r="105" ht="27" customHeight="1" spans="1:9">
      <c r="A105" s="11"/>
      <c r="B105" s="11"/>
      <c r="C105" s="13" t="s">
        <v>729</v>
      </c>
      <c r="D105" s="14">
        <f>D104-D103</f>
        <v>0</v>
      </c>
      <c r="E105" s="15"/>
      <c r="F105" s="16"/>
      <c r="G105" s="16"/>
      <c r="H105" s="17"/>
      <c r="I105" s="11"/>
    </row>
    <row r="106" ht="27" customHeight="1" spans="1:9">
      <c r="A106" s="11"/>
      <c r="B106" s="11"/>
      <c r="C106" s="13" t="s">
        <v>730</v>
      </c>
      <c r="D106" s="14">
        <f>IF(D103=0,0,D104/D103-1)*100</f>
        <v>0</v>
      </c>
      <c r="E106" s="15"/>
      <c r="F106" s="16"/>
      <c r="G106" s="16"/>
      <c r="H106" s="17"/>
      <c r="I106" s="11"/>
    </row>
    <row r="107" ht="27" customHeight="1" spans="1:9">
      <c r="A107" s="11" t="s">
        <v>1264</v>
      </c>
      <c r="B107" s="11" t="s">
        <v>1255</v>
      </c>
      <c r="C107" s="13" t="s">
        <v>644</v>
      </c>
      <c r="D107" s="21">
        <v>0</v>
      </c>
      <c r="E107" s="15"/>
      <c r="F107" s="16"/>
      <c r="G107" s="16"/>
      <c r="H107" s="30"/>
      <c r="I107" s="11"/>
    </row>
    <row r="108" ht="27" customHeight="1" spans="1:9">
      <c r="A108" s="11"/>
      <c r="B108" s="11"/>
      <c r="C108" s="13" t="s">
        <v>80</v>
      </c>
      <c r="D108" s="21">
        <v>0</v>
      </c>
      <c r="E108" s="15"/>
      <c r="F108" s="16"/>
      <c r="G108" s="16"/>
      <c r="H108" s="30"/>
      <c r="I108" s="11"/>
    </row>
    <row r="109" ht="27" customHeight="1" spans="1:9">
      <c r="A109" s="11"/>
      <c r="B109" s="11"/>
      <c r="C109" s="13" t="s">
        <v>729</v>
      </c>
      <c r="D109" s="14">
        <f>D108-D107</f>
        <v>0</v>
      </c>
      <c r="E109" s="15"/>
      <c r="F109" s="16"/>
      <c r="G109" s="16"/>
      <c r="H109" s="17"/>
      <c r="I109" s="11"/>
    </row>
    <row r="110" ht="27" customHeight="1" spans="1:9">
      <c r="A110" s="11"/>
      <c r="B110" s="11"/>
      <c r="C110" s="13" t="s">
        <v>730</v>
      </c>
      <c r="D110" s="14">
        <f>IF(D107=0,0,D108/D107-1)*100</f>
        <v>0</v>
      </c>
      <c r="E110" s="15"/>
      <c r="F110" s="16"/>
      <c r="G110" s="16"/>
      <c r="H110" s="17"/>
      <c r="I110" s="11"/>
    </row>
    <row r="111" ht="27" customHeight="1" spans="1:9">
      <c r="A111" s="11" t="s">
        <v>1265</v>
      </c>
      <c r="B111" s="11" t="s">
        <v>1255</v>
      </c>
      <c r="C111" s="13" t="s">
        <v>644</v>
      </c>
      <c r="D111" s="21">
        <v>0</v>
      </c>
      <c r="E111" s="15"/>
      <c r="F111" s="16"/>
      <c r="G111" s="16"/>
      <c r="H111" s="30"/>
      <c r="I111" s="11"/>
    </row>
    <row r="112" ht="27" customHeight="1" spans="1:9">
      <c r="A112" s="11"/>
      <c r="B112" s="11"/>
      <c r="C112" s="13" t="s">
        <v>80</v>
      </c>
      <c r="D112" s="21">
        <v>0</v>
      </c>
      <c r="E112" s="15"/>
      <c r="F112" s="16"/>
      <c r="G112" s="16"/>
      <c r="H112" s="30"/>
      <c r="I112" s="11"/>
    </row>
    <row r="113" ht="27" customHeight="1" spans="1:9">
      <c r="A113" s="11"/>
      <c r="B113" s="11"/>
      <c r="C113" s="13" t="s">
        <v>729</v>
      </c>
      <c r="D113" s="14">
        <f>D112-D111</f>
        <v>0</v>
      </c>
      <c r="E113" s="15"/>
      <c r="F113" s="16"/>
      <c r="G113" s="16"/>
      <c r="H113" s="17"/>
      <c r="I113" s="11"/>
    </row>
    <row r="114" ht="27" customHeight="1" spans="1:9">
      <c r="A114" s="11"/>
      <c r="B114" s="11"/>
      <c r="C114" s="13" t="s">
        <v>730</v>
      </c>
      <c r="D114" s="14">
        <f>IF(D111=0,0,D112/D111-1)*100</f>
        <v>0</v>
      </c>
      <c r="E114" s="15"/>
      <c r="F114" s="16"/>
      <c r="G114" s="16"/>
      <c r="H114" s="17"/>
      <c r="I114" s="11"/>
    </row>
    <row r="115" ht="27" customHeight="1" spans="1:9">
      <c r="A115" s="11" t="s">
        <v>1266</v>
      </c>
      <c r="B115" s="11" t="s">
        <v>1267</v>
      </c>
      <c r="C115" s="13" t="s">
        <v>644</v>
      </c>
      <c r="D115" s="14">
        <f>D103-D107-D111</f>
        <v>0</v>
      </c>
      <c r="E115" s="15" t="s">
        <v>639</v>
      </c>
      <c r="F115" s="20">
        <v>0</v>
      </c>
      <c r="G115" s="20">
        <v>0</v>
      </c>
      <c r="H115" s="19" t="s">
        <v>640</v>
      </c>
      <c r="I115" s="26" t="s">
        <v>1241</v>
      </c>
    </row>
    <row r="116" ht="27" customHeight="1" spans="1:9">
      <c r="A116" s="11"/>
      <c r="B116" s="11"/>
      <c r="C116" s="13" t="s">
        <v>80</v>
      </c>
      <c r="D116" s="14">
        <f>D104-D108-D112</f>
        <v>0</v>
      </c>
      <c r="E116" s="15" t="s">
        <v>639</v>
      </c>
      <c r="F116" s="20">
        <v>0</v>
      </c>
      <c r="G116" s="20">
        <v>0</v>
      </c>
      <c r="H116" s="19" t="s">
        <v>640</v>
      </c>
      <c r="I116" s="26" t="s">
        <v>1241</v>
      </c>
    </row>
    <row r="117" ht="27" customHeight="1" spans="1:9">
      <c r="A117" s="11"/>
      <c r="B117" s="11"/>
      <c r="C117" s="13" t="s">
        <v>729</v>
      </c>
      <c r="D117" s="14">
        <f>D116-D115</f>
        <v>0</v>
      </c>
      <c r="E117" s="15"/>
      <c r="F117" s="16"/>
      <c r="G117" s="16"/>
      <c r="H117" s="17"/>
      <c r="I117" s="11"/>
    </row>
    <row r="118" ht="27" customHeight="1" spans="1:9">
      <c r="A118" s="11"/>
      <c r="B118" s="11"/>
      <c r="C118" s="13" t="s">
        <v>730</v>
      </c>
      <c r="D118" s="14">
        <f>IF(D115=0,0,D116/D115-1)*100</f>
        <v>0</v>
      </c>
      <c r="E118" s="15"/>
      <c r="F118" s="16"/>
      <c r="G118" s="16"/>
      <c r="H118" s="17"/>
      <c r="I118" s="11"/>
    </row>
    <row r="119" ht="24" customHeight="1" spans="1:9">
      <c r="A119" s="8" t="s">
        <v>914</v>
      </c>
      <c r="B119" s="8"/>
      <c r="C119" s="9"/>
      <c r="D119" s="9"/>
      <c r="E119" s="9"/>
      <c r="F119" s="9"/>
      <c r="G119" s="9"/>
      <c r="H119" s="10"/>
      <c r="I119" s="9"/>
    </row>
    <row r="120" ht="27" customHeight="1" spans="1:9">
      <c r="A120" s="11" t="s">
        <v>795</v>
      </c>
      <c r="B120" s="12" t="s">
        <v>732</v>
      </c>
      <c r="C120" s="13" t="s">
        <v>644</v>
      </c>
      <c r="D120" s="14">
        <v>0</v>
      </c>
      <c r="E120" s="15" t="s">
        <v>639</v>
      </c>
      <c r="F120" s="20">
        <v>0</v>
      </c>
      <c r="G120" s="16" t="s">
        <v>661</v>
      </c>
      <c r="H120" s="19" t="s">
        <v>640</v>
      </c>
      <c r="I120" s="26" t="s">
        <v>1241</v>
      </c>
    </row>
    <row r="121" ht="27" customHeight="1" spans="1:9">
      <c r="A121" s="11"/>
      <c r="B121" s="12"/>
      <c r="C121" s="13" t="s">
        <v>80</v>
      </c>
      <c r="D121" s="14">
        <v>0</v>
      </c>
      <c r="E121" s="15" t="s">
        <v>639</v>
      </c>
      <c r="F121" s="20">
        <v>0</v>
      </c>
      <c r="G121" s="16" t="s">
        <v>661</v>
      </c>
      <c r="H121" s="19" t="s">
        <v>640</v>
      </c>
      <c r="I121" s="26" t="s">
        <v>1241</v>
      </c>
    </row>
    <row r="122" ht="27" customHeight="1" spans="1:9">
      <c r="A122" s="11"/>
      <c r="B122" s="12"/>
      <c r="C122" s="13" t="s">
        <v>729</v>
      </c>
      <c r="D122" s="14">
        <f>D121-D120</f>
        <v>0</v>
      </c>
      <c r="E122" s="15"/>
      <c r="F122" s="16"/>
      <c r="G122" s="16"/>
      <c r="H122" s="17"/>
      <c r="I122" s="11"/>
    </row>
    <row r="123" ht="27" customHeight="1" spans="1:9">
      <c r="A123" s="11"/>
      <c r="B123" s="12"/>
      <c r="C123" s="13" t="s">
        <v>730</v>
      </c>
      <c r="D123" s="14">
        <f>IF(D120=0,0,D121/D120-1)*100</f>
        <v>0</v>
      </c>
      <c r="E123" s="15"/>
      <c r="F123" s="16"/>
      <c r="G123" s="16"/>
      <c r="H123" s="17"/>
      <c r="I123" s="11"/>
    </row>
    <row r="124" ht="27" customHeight="1" spans="1:9">
      <c r="A124" s="11" t="s">
        <v>796</v>
      </c>
      <c r="B124" s="12" t="s">
        <v>732</v>
      </c>
      <c r="C124" s="13" t="s">
        <v>644</v>
      </c>
      <c r="D124" s="14">
        <v>0</v>
      </c>
      <c r="E124" s="15" t="s">
        <v>639</v>
      </c>
      <c r="F124" s="20">
        <v>0</v>
      </c>
      <c r="G124" s="16" t="s">
        <v>661</v>
      </c>
      <c r="H124" s="19" t="s">
        <v>640</v>
      </c>
      <c r="I124" s="26" t="s">
        <v>1241</v>
      </c>
    </row>
    <row r="125" ht="27" customHeight="1" spans="1:9">
      <c r="A125" s="11"/>
      <c r="B125" s="12"/>
      <c r="C125" s="13" t="s">
        <v>80</v>
      </c>
      <c r="D125" s="14">
        <v>0</v>
      </c>
      <c r="E125" s="15" t="s">
        <v>639</v>
      </c>
      <c r="F125" s="20">
        <v>0</v>
      </c>
      <c r="G125" s="16" t="s">
        <v>661</v>
      </c>
      <c r="H125" s="19" t="s">
        <v>640</v>
      </c>
      <c r="I125" s="26" t="s">
        <v>1241</v>
      </c>
    </row>
    <row r="126" ht="27" customHeight="1" spans="1:9">
      <c r="A126" s="11"/>
      <c r="B126" s="12"/>
      <c r="C126" s="13" t="s">
        <v>729</v>
      </c>
      <c r="D126" s="14">
        <f>D125-D124</f>
        <v>0</v>
      </c>
      <c r="E126" s="15"/>
      <c r="F126" s="16"/>
      <c r="G126" s="16"/>
      <c r="H126" s="17"/>
      <c r="I126" s="11"/>
    </row>
    <row r="127" ht="27" customHeight="1" spans="1:9">
      <c r="A127" s="11"/>
      <c r="B127" s="12"/>
      <c r="C127" s="13" t="s">
        <v>730</v>
      </c>
      <c r="D127" s="14">
        <f>IF(D124=0,0,D125/D124-1)*100</f>
        <v>0</v>
      </c>
      <c r="E127" s="15"/>
      <c r="F127" s="16"/>
      <c r="G127" s="16"/>
      <c r="H127" s="17"/>
      <c r="I127" s="11"/>
    </row>
    <row r="128" ht="27" customHeight="1" spans="1:9">
      <c r="A128" s="11" t="s">
        <v>797</v>
      </c>
      <c r="B128" s="11" t="s">
        <v>798</v>
      </c>
      <c r="C128" s="13" t="s">
        <v>644</v>
      </c>
      <c r="D128" s="14">
        <v>0</v>
      </c>
      <c r="E128" s="15" t="s">
        <v>639</v>
      </c>
      <c r="F128" s="20">
        <v>6</v>
      </c>
      <c r="G128" s="16" t="s">
        <v>661</v>
      </c>
      <c r="H128" s="19" t="s">
        <v>640</v>
      </c>
      <c r="I128" s="26" t="s">
        <v>1241</v>
      </c>
    </row>
    <row r="129" ht="27" customHeight="1" spans="1:9">
      <c r="A129" s="11"/>
      <c r="B129" s="11"/>
      <c r="C129" s="13" t="s">
        <v>80</v>
      </c>
      <c r="D129" s="14">
        <v>0</v>
      </c>
      <c r="E129" s="15" t="s">
        <v>639</v>
      </c>
      <c r="F129" s="20">
        <v>6</v>
      </c>
      <c r="G129" s="16" t="s">
        <v>661</v>
      </c>
      <c r="H129" s="19" t="s">
        <v>640</v>
      </c>
      <c r="I129" s="26" t="s">
        <v>1241</v>
      </c>
    </row>
    <row r="130" ht="27" customHeight="1" spans="1:9">
      <c r="A130" s="11"/>
      <c r="B130" s="11"/>
      <c r="C130" s="13" t="s">
        <v>729</v>
      </c>
      <c r="D130" s="14">
        <f>D129-D128</f>
        <v>0</v>
      </c>
      <c r="E130" s="15"/>
      <c r="F130" s="16"/>
      <c r="G130" s="16"/>
      <c r="H130" s="17"/>
      <c r="I130" s="11"/>
    </row>
    <row r="131" ht="27" customHeight="1" spans="1:9">
      <c r="A131" s="11"/>
      <c r="B131" s="11"/>
      <c r="C131" s="13" t="s">
        <v>730</v>
      </c>
      <c r="D131" s="14">
        <f>IF(D128=0,0,D129/D128-1)*100</f>
        <v>0</v>
      </c>
      <c r="E131" s="15"/>
      <c r="F131" s="16"/>
      <c r="G131" s="16"/>
      <c r="H131" s="17"/>
      <c r="I131" s="11"/>
    </row>
    <row r="132" ht="27" customHeight="1" spans="1:9">
      <c r="A132" s="8" t="s">
        <v>918</v>
      </c>
      <c r="B132" s="8"/>
      <c r="C132" s="9"/>
      <c r="D132" s="31"/>
      <c r="E132" s="31"/>
      <c r="F132" s="31"/>
      <c r="G132" s="31"/>
      <c r="H132" s="10"/>
      <c r="I132" s="31"/>
    </row>
    <row r="133" ht="27" customHeight="1" spans="1:9">
      <c r="A133" s="11" t="s">
        <v>800</v>
      </c>
      <c r="B133" s="12" t="s">
        <v>732</v>
      </c>
      <c r="C133" s="13" t="s">
        <v>644</v>
      </c>
      <c r="D133" s="14">
        <v>0</v>
      </c>
      <c r="E133" s="15"/>
      <c r="F133" s="16"/>
      <c r="G133" s="16"/>
      <c r="H133" s="17"/>
      <c r="I133" s="11"/>
    </row>
    <row r="134" ht="27" customHeight="1" spans="1:9">
      <c r="A134" s="11"/>
      <c r="B134" s="12"/>
      <c r="C134" s="13" t="s">
        <v>80</v>
      </c>
      <c r="D134" s="14">
        <v>0</v>
      </c>
      <c r="E134" s="15"/>
      <c r="F134" s="16"/>
      <c r="G134" s="16"/>
      <c r="H134" s="17"/>
      <c r="I134" s="11"/>
    </row>
    <row r="135" ht="27" customHeight="1" spans="1:9">
      <c r="A135" s="11"/>
      <c r="B135" s="12"/>
      <c r="C135" s="13" t="s">
        <v>729</v>
      </c>
      <c r="D135" s="14">
        <f>D134-D133</f>
        <v>0</v>
      </c>
      <c r="E135" s="15"/>
      <c r="F135" s="16"/>
      <c r="G135" s="16"/>
      <c r="H135" s="17"/>
      <c r="I135" s="11"/>
    </row>
    <row r="136" ht="27" customHeight="1" spans="1:9">
      <c r="A136" s="11"/>
      <c r="B136" s="12"/>
      <c r="C136" s="13" t="s">
        <v>730</v>
      </c>
      <c r="D136" s="14">
        <f>IF(D133=0,0,D134/D133-1)*100</f>
        <v>0</v>
      </c>
      <c r="E136" s="15" t="s">
        <v>639</v>
      </c>
      <c r="F136" s="18">
        <v>0</v>
      </c>
      <c r="G136" s="18">
        <v>0.1</v>
      </c>
      <c r="H136" s="19" t="s">
        <v>640</v>
      </c>
      <c r="I136" s="26" t="s">
        <v>1241</v>
      </c>
    </row>
    <row r="137" ht="27" customHeight="1" spans="1:9">
      <c r="A137" s="11" t="s">
        <v>1268</v>
      </c>
      <c r="B137" s="12" t="s">
        <v>732</v>
      </c>
      <c r="C137" s="13" t="s">
        <v>644</v>
      </c>
      <c r="D137" s="14">
        <v>0</v>
      </c>
      <c r="E137" s="15"/>
      <c r="F137" s="16"/>
      <c r="G137" s="16"/>
      <c r="H137" s="17"/>
      <c r="I137" s="11"/>
    </row>
    <row r="138" ht="27" customHeight="1" spans="1:9">
      <c r="A138" s="11"/>
      <c r="B138" s="12"/>
      <c r="C138" s="13" t="s">
        <v>80</v>
      </c>
      <c r="D138" s="14">
        <v>0</v>
      </c>
      <c r="E138" s="15"/>
      <c r="F138" s="16"/>
      <c r="G138" s="16"/>
      <c r="H138" s="17"/>
      <c r="I138" s="11"/>
    </row>
    <row r="139" ht="27" customHeight="1" spans="1:9">
      <c r="A139" s="11"/>
      <c r="B139" s="12"/>
      <c r="C139" s="13" t="s">
        <v>729</v>
      </c>
      <c r="D139" s="14">
        <f>D138-D137</f>
        <v>0</v>
      </c>
      <c r="E139" s="15"/>
      <c r="F139" s="16"/>
      <c r="G139" s="16"/>
      <c r="H139" s="17"/>
      <c r="I139" s="11"/>
    </row>
    <row r="140" ht="27" customHeight="1" spans="1:9">
      <c r="A140" s="11"/>
      <c r="B140" s="12"/>
      <c r="C140" s="13" t="s">
        <v>730</v>
      </c>
      <c r="D140" s="14">
        <f>IF(D137=0,0,D138/D137-1)*100</f>
        <v>0</v>
      </c>
      <c r="E140" s="15" t="s">
        <v>639</v>
      </c>
      <c r="F140" s="18">
        <v>0</v>
      </c>
      <c r="G140" s="18">
        <v>0.1</v>
      </c>
      <c r="H140" s="19" t="s">
        <v>640</v>
      </c>
      <c r="I140" s="26" t="s">
        <v>1241</v>
      </c>
    </row>
    <row r="141" ht="27" customHeight="1" spans="1:9">
      <c r="A141" s="11" t="s">
        <v>1269</v>
      </c>
      <c r="B141" s="12" t="s">
        <v>732</v>
      </c>
      <c r="C141" s="13" t="s">
        <v>644</v>
      </c>
      <c r="D141" s="14">
        <v>0</v>
      </c>
      <c r="E141" s="15"/>
      <c r="F141" s="16"/>
      <c r="G141" s="16"/>
      <c r="H141" s="17"/>
      <c r="I141" s="11"/>
    </row>
    <row r="142" ht="27" customHeight="1" spans="1:9">
      <c r="A142" s="11"/>
      <c r="B142" s="12"/>
      <c r="C142" s="13" t="s">
        <v>80</v>
      </c>
      <c r="D142" s="14">
        <v>0</v>
      </c>
      <c r="E142" s="15"/>
      <c r="F142" s="16"/>
      <c r="G142" s="16"/>
      <c r="H142" s="17"/>
      <c r="I142" s="11"/>
    </row>
    <row r="143" ht="27" customHeight="1" spans="1:9">
      <c r="A143" s="11"/>
      <c r="B143" s="12"/>
      <c r="C143" s="13" t="s">
        <v>729</v>
      </c>
      <c r="D143" s="14">
        <f>D142-D141</f>
        <v>0</v>
      </c>
      <c r="E143" s="15"/>
      <c r="F143" s="16"/>
      <c r="G143" s="16"/>
      <c r="H143" s="17"/>
      <c r="I143" s="11"/>
    </row>
    <row r="144" ht="27" customHeight="1" spans="1:9">
      <c r="A144" s="11"/>
      <c r="B144" s="12"/>
      <c r="C144" s="13" t="s">
        <v>730</v>
      </c>
      <c r="D144" s="14">
        <f>IF(D141=0,0,D142/D141-1)*100</f>
        <v>0</v>
      </c>
      <c r="E144" s="15" t="s">
        <v>639</v>
      </c>
      <c r="F144" s="18">
        <v>0</v>
      </c>
      <c r="G144" s="18">
        <v>0.1</v>
      </c>
      <c r="H144" s="19" t="s">
        <v>640</v>
      </c>
      <c r="I144" s="26" t="s">
        <v>1241</v>
      </c>
    </row>
    <row r="145" ht="27" customHeight="1" spans="1:9">
      <c r="A145" s="11" t="s">
        <v>1270</v>
      </c>
      <c r="B145" s="12" t="s">
        <v>1271</v>
      </c>
      <c r="C145" s="13" t="s">
        <v>644</v>
      </c>
      <c r="D145" s="14">
        <v>0</v>
      </c>
      <c r="E145" s="15" t="s">
        <v>639</v>
      </c>
      <c r="F145" s="18">
        <v>0.95</v>
      </c>
      <c r="G145" s="18">
        <v>1</v>
      </c>
      <c r="H145" s="19" t="s">
        <v>640</v>
      </c>
      <c r="I145" s="26" t="s">
        <v>1241</v>
      </c>
    </row>
    <row r="146" ht="27" customHeight="1" spans="1:9">
      <c r="A146" s="11"/>
      <c r="B146" s="12"/>
      <c r="C146" s="13" t="s">
        <v>80</v>
      </c>
      <c r="D146" s="14">
        <v>0</v>
      </c>
      <c r="E146" s="15" t="s">
        <v>639</v>
      </c>
      <c r="F146" s="18">
        <v>0.95</v>
      </c>
      <c r="G146" s="18">
        <v>1</v>
      </c>
      <c r="H146" s="19" t="s">
        <v>640</v>
      </c>
      <c r="I146" s="26" t="s">
        <v>1241</v>
      </c>
    </row>
    <row r="147" ht="27" customHeight="1" spans="1:9">
      <c r="A147" s="11" t="s">
        <v>1272</v>
      </c>
      <c r="B147" s="12" t="s">
        <v>732</v>
      </c>
      <c r="C147" s="13" t="s">
        <v>644</v>
      </c>
      <c r="D147" s="14">
        <v>0</v>
      </c>
      <c r="E147" s="15"/>
      <c r="F147" s="16"/>
      <c r="G147" s="16"/>
      <c r="H147" s="17"/>
      <c r="I147" s="11"/>
    </row>
    <row r="148" ht="27" customHeight="1" spans="1:9">
      <c r="A148" s="11"/>
      <c r="B148" s="12"/>
      <c r="C148" s="13" t="s">
        <v>80</v>
      </c>
      <c r="D148" s="14">
        <v>0</v>
      </c>
      <c r="E148" s="15"/>
      <c r="F148" s="16"/>
      <c r="G148" s="16"/>
      <c r="H148" s="17"/>
      <c r="I148" s="11"/>
    </row>
    <row r="149" ht="27" customHeight="1" spans="1:9">
      <c r="A149" s="11"/>
      <c r="B149" s="12"/>
      <c r="C149" s="13" t="s">
        <v>729</v>
      </c>
      <c r="D149" s="14">
        <f>D148-D147</f>
        <v>0</v>
      </c>
      <c r="E149" s="15"/>
      <c r="F149" s="16"/>
      <c r="G149" s="16"/>
      <c r="H149" s="17"/>
      <c r="I149" s="11"/>
    </row>
    <row r="150" ht="27" customHeight="1" spans="1:9">
      <c r="A150" s="11"/>
      <c r="B150" s="12"/>
      <c r="C150" s="13" t="s">
        <v>730</v>
      </c>
      <c r="D150" s="14">
        <f>IF(D147=0,0,D148/D147-1)*100</f>
        <v>0</v>
      </c>
      <c r="E150" s="15" t="s">
        <v>639</v>
      </c>
      <c r="F150" s="18">
        <v>-0.1</v>
      </c>
      <c r="G150" s="18">
        <v>0.2</v>
      </c>
      <c r="H150" s="19" t="s">
        <v>640</v>
      </c>
      <c r="I150" s="26" t="s">
        <v>1241</v>
      </c>
    </row>
    <row r="151" ht="27" customHeight="1" spans="1:9">
      <c r="A151" s="11" t="s">
        <v>1273</v>
      </c>
      <c r="B151" s="12" t="s">
        <v>732</v>
      </c>
      <c r="C151" s="13" t="s">
        <v>644</v>
      </c>
      <c r="D151" s="14">
        <v>0</v>
      </c>
      <c r="E151" s="15"/>
      <c r="F151" s="16"/>
      <c r="G151" s="16"/>
      <c r="H151" s="17"/>
      <c r="I151" s="11"/>
    </row>
    <row r="152" ht="27" customHeight="1" spans="1:9">
      <c r="A152" s="11"/>
      <c r="B152" s="12"/>
      <c r="C152" s="13" t="s">
        <v>80</v>
      </c>
      <c r="D152" s="14">
        <v>0</v>
      </c>
      <c r="E152" s="15"/>
      <c r="F152" s="16"/>
      <c r="G152" s="16"/>
      <c r="H152" s="17"/>
      <c r="I152" s="11"/>
    </row>
    <row r="153" ht="27" customHeight="1" spans="1:9">
      <c r="A153" s="11"/>
      <c r="B153" s="12"/>
      <c r="C153" s="13" t="s">
        <v>729</v>
      </c>
      <c r="D153" s="14">
        <f>D152-D151</f>
        <v>0</v>
      </c>
      <c r="E153" s="15"/>
      <c r="F153" s="16"/>
      <c r="G153" s="16"/>
      <c r="H153" s="17"/>
      <c r="I153" s="11"/>
    </row>
    <row r="154" ht="27" customHeight="1" spans="1:9">
      <c r="A154" s="11"/>
      <c r="B154" s="12"/>
      <c r="C154" s="13" t="s">
        <v>730</v>
      </c>
      <c r="D154" s="14">
        <f>IF(D151=0,0,D152/D151-1)*100</f>
        <v>0</v>
      </c>
      <c r="E154" s="15" t="s">
        <v>639</v>
      </c>
      <c r="F154" s="18">
        <v>-0.1</v>
      </c>
      <c r="G154" s="18">
        <v>0.2</v>
      </c>
      <c r="H154" s="19" t="s">
        <v>640</v>
      </c>
      <c r="I154" s="26" t="s">
        <v>1241</v>
      </c>
    </row>
    <row r="155" ht="27" customHeight="1" spans="1:9">
      <c r="A155" s="11" t="s">
        <v>1274</v>
      </c>
      <c r="B155" s="12" t="s">
        <v>967</v>
      </c>
      <c r="C155" s="13" t="s">
        <v>644</v>
      </c>
      <c r="D155" s="21">
        <v>0</v>
      </c>
      <c r="E155" s="15"/>
      <c r="F155" s="16"/>
      <c r="G155" s="16"/>
      <c r="H155" s="17"/>
      <c r="I155" s="11"/>
    </row>
    <row r="156" ht="27" customHeight="1" spans="1:9">
      <c r="A156" s="11"/>
      <c r="B156" s="12"/>
      <c r="C156" s="13" t="s">
        <v>80</v>
      </c>
      <c r="D156" s="21">
        <v>0</v>
      </c>
      <c r="E156" s="15"/>
      <c r="F156" s="16"/>
      <c r="G156" s="16"/>
      <c r="H156" s="17"/>
      <c r="I156" s="11"/>
    </row>
    <row r="157" ht="27" customHeight="1" spans="1:9">
      <c r="A157" s="11"/>
      <c r="B157" s="12"/>
      <c r="C157" s="13" t="s">
        <v>729</v>
      </c>
      <c r="D157" s="14">
        <f>D156-D155</f>
        <v>0</v>
      </c>
      <c r="E157" s="15"/>
      <c r="F157" s="16"/>
      <c r="G157" s="16"/>
      <c r="H157" s="17"/>
      <c r="I157" s="11"/>
    </row>
    <row r="158" ht="27" customHeight="1" spans="1:9">
      <c r="A158" s="11"/>
      <c r="B158" s="12"/>
      <c r="C158" s="13" t="s">
        <v>730</v>
      </c>
      <c r="D158" s="14">
        <f>IF(D155=0,0,D156/D155-1)*100</f>
        <v>0</v>
      </c>
      <c r="E158" s="15"/>
      <c r="F158" s="16"/>
      <c r="G158" s="16"/>
      <c r="H158" s="30"/>
      <c r="I158" s="11"/>
    </row>
    <row r="159" ht="27" customHeight="1" spans="1:9">
      <c r="A159" s="11" t="s">
        <v>1275</v>
      </c>
      <c r="B159" s="12" t="s">
        <v>732</v>
      </c>
      <c r="C159" s="13" t="s">
        <v>644</v>
      </c>
      <c r="D159" s="14">
        <v>0</v>
      </c>
      <c r="E159" s="15"/>
      <c r="F159" s="16"/>
      <c r="G159" s="16"/>
      <c r="H159" s="17"/>
      <c r="I159" s="11"/>
    </row>
    <row r="160" ht="27" customHeight="1" spans="1:9">
      <c r="A160" s="11"/>
      <c r="B160" s="12"/>
      <c r="C160" s="13" t="s">
        <v>80</v>
      </c>
      <c r="D160" s="14">
        <v>0</v>
      </c>
      <c r="E160" s="15"/>
      <c r="F160" s="16"/>
      <c r="G160" s="16"/>
      <c r="H160" s="17"/>
      <c r="I160" s="11"/>
    </row>
    <row r="161" ht="27" customHeight="1" spans="1:9">
      <c r="A161" s="11"/>
      <c r="B161" s="12"/>
      <c r="C161" s="13" t="s">
        <v>729</v>
      </c>
      <c r="D161" s="14">
        <f>D160-D159</f>
        <v>0</v>
      </c>
      <c r="E161" s="15"/>
      <c r="F161" s="16"/>
      <c r="G161" s="16"/>
      <c r="H161" s="17"/>
      <c r="I161" s="11"/>
    </row>
    <row r="162" ht="27" customHeight="1" spans="1:9">
      <c r="A162" s="11"/>
      <c r="B162" s="12"/>
      <c r="C162" s="13" t="s">
        <v>730</v>
      </c>
      <c r="D162" s="14">
        <f>IF(D159=0,0,D160/D159-1)*100</f>
        <v>0</v>
      </c>
      <c r="E162" s="15"/>
      <c r="F162" s="18"/>
      <c r="G162" s="18"/>
      <c r="H162" s="22"/>
      <c r="I162" s="26"/>
    </row>
    <row r="163" ht="27" customHeight="1" spans="1:9">
      <c r="A163" s="11" t="s">
        <v>1276</v>
      </c>
      <c r="B163" s="12" t="s">
        <v>732</v>
      </c>
      <c r="C163" s="13" t="s">
        <v>644</v>
      </c>
      <c r="D163" s="14">
        <v>0</v>
      </c>
      <c r="E163" s="15"/>
      <c r="F163" s="16"/>
      <c r="G163" s="16"/>
      <c r="H163" s="17"/>
      <c r="I163" s="11"/>
    </row>
    <row r="164" ht="27" customHeight="1" spans="1:9">
      <c r="A164" s="11"/>
      <c r="B164" s="12"/>
      <c r="C164" s="13" t="s">
        <v>80</v>
      </c>
      <c r="D164" s="14">
        <v>0</v>
      </c>
      <c r="E164" s="15"/>
      <c r="F164" s="16"/>
      <c r="G164" s="16"/>
      <c r="H164" s="17"/>
      <c r="I164" s="11"/>
    </row>
    <row r="165" ht="27" customHeight="1" spans="1:9">
      <c r="A165" s="11"/>
      <c r="B165" s="12"/>
      <c r="C165" s="13" t="s">
        <v>729</v>
      </c>
      <c r="D165" s="14">
        <f>D164-D163</f>
        <v>0</v>
      </c>
      <c r="E165" s="15"/>
      <c r="F165" s="16"/>
      <c r="G165" s="16"/>
      <c r="H165" s="17"/>
      <c r="I165" s="11"/>
    </row>
    <row r="166" ht="27" customHeight="1" spans="1:9">
      <c r="A166" s="11"/>
      <c r="B166" s="12"/>
      <c r="C166" s="13" t="s">
        <v>730</v>
      </c>
      <c r="D166" s="14">
        <f>IF(D163=0,0,D164/D163-1)*100</f>
        <v>0</v>
      </c>
      <c r="E166" s="15"/>
      <c r="F166" s="18"/>
      <c r="G166" s="18"/>
      <c r="H166" s="22"/>
      <c r="I166" s="26"/>
    </row>
    <row r="167" ht="27" customHeight="1" spans="1:9">
      <c r="A167" s="11" t="s">
        <v>1277</v>
      </c>
      <c r="B167" s="12" t="s">
        <v>732</v>
      </c>
      <c r="C167" s="13" t="s">
        <v>644</v>
      </c>
      <c r="D167" s="14">
        <v>0</v>
      </c>
      <c r="E167" s="15"/>
      <c r="F167" s="16"/>
      <c r="G167" s="16"/>
      <c r="H167" s="17"/>
      <c r="I167" s="11"/>
    </row>
    <row r="168" ht="27" customHeight="1" spans="1:9">
      <c r="A168" s="11"/>
      <c r="B168" s="12"/>
      <c r="C168" s="13" t="s">
        <v>80</v>
      </c>
      <c r="D168" s="14">
        <v>0</v>
      </c>
      <c r="E168" s="15"/>
      <c r="F168" s="16"/>
      <c r="G168" s="16"/>
      <c r="H168" s="17"/>
      <c r="I168" s="11"/>
    </row>
    <row r="169" ht="27" customHeight="1" spans="1:9">
      <c r="A169" s="11"/>
      <c r="B169" s="12"/>
      <c r="C169" s="13" t="s">
        <v>729</v>
      </c>
      <c r="D169" s="14">
        <f>D168-D167</f>
        <v>0</v>
      </c>
      <c r="E169" s="15"/>
      <c r="F169" s="16"/>
      <c r="G169" s="16"/>
      <c r="H169" s="17"/>
      <c r="I169" s="11"/>
    </row>
    <row r="170" ht="27" customHeight="1" spans="1:9">
      <c r="A170" s="11"/>
      <c r="B170" s="12"/>
      <c r="C170" s="13" t="s">
        <v>730</v>
      </c>
      <c r="D170" s="14">
        <f>IF(D167=0,0,D168/D167-1)*100</f>
        <v>0</v>
      </c>
      <c r="E170" s="15" t="s">
        <v>639</v>
      </c>
      <c r="F170" s="18">
        <v>0.05</v>
      </c>
      <c r="G170" s="18">
        <v>0.2</v>
      </c>
      <c r="H170" s="19" t="s">
        <v>640</v>
      </c>
      <c r="I170" s="26" t="s">
        <v>1241</v>
      </c>
    </row>
    <row r="171" ht="27" customHeight="1" spans="1:9">
      <c r="A171" s="11" t="s">
        <v>1278</v>
      </c>
      <c r="B171" s="12" t="s">
        <v>732</v>
      </c>
      <c r="C171" s="13" t="s">
        <v>644</v>
      </c>
      <c r="D171" s="14">
        <v>0</v>
      </c>
      <c r="E171" s="15"/>
      <c r="F171" s="16"/>
      <c r="G171" s="16"/>
      <c r="H171" s="17"/>
      <c r="I171" s="11"/>
    </row>
    <row r="172" ht="27" customHeight="1" spans="1:9">
      <c r="A172" s="11"/>
      <c r="B172" s="12"/>
      <c r="C172" s="13" t="s">
        <v>80</v>
      </c>
      <c r="D172" s="14">
        <v>0</v>
      </c>
      <c r="E172" s="15"/>
      <c r="F172" s="16"/>
      <c r="G172" s="16"/>
      <c r="H172" s="17"/>
      <c r="I172" s="11"/>
    </row>
    <row r="173" ht="27" customHeight="1" spans="1:9">
      <c r="A173" s="11"/>
      <c r="B173" s="12"/>
      <c r="C173" s="13" t="s">
        <v>729</v>
      </c>
      <c r="D173" s="14">
        <f>D172-D171</f>
        <v>0</v>
      </c>
      <c r="E173" s="15"/>
      <c r="F173" s="16"/>
      <c r="G173" s="16"/>
      <c r="H173" s="17"/>
      <c r="I173" s="11"/>
    </row>
    <row r="174" ht="27" customHeight="1" spans="1:9">
      <c r="A174" s="11"/>
      <c r="B174" s="12"/>
      <c r="C174" s="13" t="s">
        <v>730</v>
      </c>
      <c r="D174" s="14">
        <f>IF(D171=0,0,D172/D171-1)*100</f>
        <v>0</v>
      </c>
      <c r="E174" s="15" t="s">
        <v>639</v>
      </c>
      <c r="F174" s="18">
        <v>0.05</v>
      </c>
      <c r="G174" s="18">
        <v>0.2</v>
      </c>
      <c r="H174" s="19" t="s">
        <v>640</v>
      </c>
      <c r="I174" s="26" t="s">
        <v>1241</v>
      </c>
    </row>
    <row r="175" ht="27" customHeight="1" spans="1:9">
      <c r="A175" s="11" t="s">
        <v>1279</v>
      </c>
      <c r="B175" s="12" t="s">
        <v>1198</v>
      </c>
      <c r="C175" s="13" t="s">
        <v>644</v>
      </c>
      <c r="D175" s="14">
        <v>0</v>
      </c>
      <c r="E175" s="15"/>
      <c r="F175" s="16"/>
      <c r="G175" s="16"/>
      <c r="H175" s="17"/>
      <c r="I175" s="11"/>
    </row>
    <row r="176" ht="27" customHeight="1" spans="1:9">
      <c r="A176" s="11"/>
      <c r="B176" s="12"/>
      <c r="C176" s="13" t="s">
        <v>80</v>
      </c>
      <c r="D176" s="14">
        <v>0</v>
      </c>
      <c r="E176" s="15"/>
      <c r="F176" s="16"/>
      <c r="G176" s="16"/>
      <c r="H176" s="17"/>
      <c r="I176" s="11"/>
    </row>
    <row r="177" ht="27" customHeight="1" spans="1:9">
      <c r="A177" s="11"/>
      <c r="B177" s="12"/>
      <c r="C177" s="13" t="s">
        <v>729</v>
      </c>
      <c r="D177" s="14">
        <f>D176-D175</f>
        <v>0</v>
      </c>
      <c r="E177" s="15"/>
      <c r="F177" s="16"/>
      <c r="G177" s="16"/>
      <c r="H177" s="17"/>
      <c r="I177" s="11"/>
    </row>
    <row r="178" ht="27" customHeight="1" spans="1:9">
      <c r="A178" s="11"/>
      <c r="B178" s="12"/>
      <c r="C178" s="13" t="s">
        <v>730</v>
      </c>
      <c r="D178" s="14">
        <f>IF(D175=0,0,D176/D175-1)*100</f>
        <v>0</v>
      </c>
      <c r="E178" s="15" t="s">
        <v>639</v>
      </c>
      <c r="F178" s="18">
        <v>0.02</v>
      </c>
      <c r="G178" s="18">
        <v>0.15</v>
      </c>
      <c r="H178" s="19" t="s">
        <v>640</v>
      </c>
      <c r="I178" s="26" t="s">
        <v>1241</v>
      </c>
    </row>
    <row r="179" ht="27" customHeight="1" spans="1:9">
      <c r="A179" s="11" t="s">
        <v>1280</v>
      </c>
      <c r="B179" s="12" t="s">
        <v>1200</v>
      </c>
      <c r="C179" s="13" t="s">
        <v>644</v>
      </c>
      <c r="D179" s="14">
        <v>0</v>
      </c>
      <c r="E179" s="15" t="s">
        <v>639</v>
      </c>
      <c r="F179" s="18">
        <v>0.6</v>
      </c>
      <c r="G179" s="18">
        <v>3</v>
      </c>
      <c r="H179" s="19" t="s">
        <v>640</v>
      </c>
      <c r="I179" s="26" t="s">
        <v>1241</v>
      </c>
    </row>
    <row r="180" ht="27" customHeight="1" spans="1:9">
      <c r="A180" s="11"/>
      <c r="B180" s="12"/>
      <c r="C180" s="13" t="s">
        <v>80</v>
      </c>
      <c r="D180" s="14">
        <v>0</v>
      </c>
      <c r="E180" s="15" t="s">
        <v>639</v>
      </c>
      <c r="F180" s="18">
        <v>0.6</v>
      </c>
      <c r="G180" s="18">
        <v>3</v>
      </c>
      <c r="H180" s="19" t="s">
        <v>640</v>
      </c>
      <c r="I180" s="26" t="s">
        <v>1241</v>
      </c>
    </row>
    <row r="181" ht="27" customHeight="1" spans="1:9">
      <c r="A181" s="11"/>
      <c r="B181" s="12"/>
      <c r="C181" s="13" t="s">
        <v>729</v>
      </c>
      <c r="D181" s="14">
        <f>D180-D179</f>
        <v>0</v>
      </c>
      <c r="E181" s="15"/>
      <c r="F181" s="16"/>
      <c r="G181" s="16"/>
      <c r="H181" s="17"/>
      <c r="I181" s="11"/>
    </row>
    <row r="182" ht="27" customHeight="1" spans="1:9">
      <c r="A182" s="11"/>
      <c r="B182" s="12"/>
      <c r="C182" s="13" t="s">
        <v>730</v>
      </c>
      <c r="D182" s="14">
        <f>IF(D179=0,0,D180/D179-1)*100</f>
        <v>0</v>
      </c>
      <c r="E182" s="15"/>
      <c r="F182" s="18"/>
      <c r="G182" s="18"/>
      <c r="H182" s="19"/>
      <c r="I182" s="26"/>
    </row>
    <row r="183" ht="27" customHeight="1" spans="1:9">
      <c r="A183" s="8" t="s">
        <v>932</v>
      </c>
      <c r="B183" s="8"/>
      <c r="C183" s="9"/>
      <c r="D183" s="31"/>
      <c r="E183" s="31"/>
      <c r="F183" s="31"/>
      <c r="G183" s="31"/>
      <c r="H183" s="10"/>
      <c r="I183" s="31"/>
    </row>
    <row r="184" ht="27" customHeight="1" spans="1:9">
      <c r="A184" s="11" t="s">
        <v>1102</v>
      </c>
      <c r="B184" s="11" t="s">
        <v>854</v>
      </c>
      <c r="C184" s="13" t="s">
        <v>644</v>
      </c>
      <c r="D184" s="14">
        <v>0</v>
      </c>
      <c r="E184" s="15" t="s">
        <v>639</v>
      </c>
      <c r="F184" s="18">
        <v>0.008</v>
      </c>
      <c r="G184" s="18">
        <v>0.015</v>
      </c>
      <c r="H184" s="19" t="s">
        <v>640</v>
      </c>
      <c r="I184" s="26" t="s">
        <v>1241</v>
      </c>
    </row>
    <row r="185" ht="27" customHeight="1" spans="1:9">
      <c r="A185" s="11"/>
      <c r="B185" s="11"/>
      <c r="C185" s="13" t="s">
        <v>80</v>
      </c>
      <c r="D185" s="14">
        <v>0</v>
      </c>
      <c r="E185" s="15" t="s">
        <v>639</v>
      </c>
      <c r="F185" s="18">
        <v>0.008</v>
      </c>
      <c r="G185" s="18">
        <v>0.015</v>
      </c>
      <c r="H185" s="19" t="s">
        <v>640</v>
      </c>
      <c r="I185" s="26" t="s">
        <v>1241</v>
      </c>
    </row>
    <row r="186" ht="27" customHeight="1" spans="1:9">
      <c r="A186" s="11"/>
      <c r="B186" s="11"/>
      <c r="C186" s="13" t="s">
        <v>729</v>
      </c>
      <c r="D186" s="14">
        <f>D185-D184</f>
        <v>0</v>
      </c>
      <c r="E186" s="15" t="s">
        <v>639</v>
      </c>
      <c r="F186" s="18">
        <v>-0.002</v>
      </c>
      <c r="G186" s="18">
        <v>0.002</v>
      </c>
      <c r="H186" s="19" t="s">
        <v>640</v>
      </c>
      <c r="I186" s="26" t="s">
        <v>1241</v>
      </c>
    </row>
  </sheetData>
  <mergeCells count="106">
    <mergeCell ref="A1:I1"/>
    <mergeCell ref="F4:G4"/>
    <mergeCell ref="A6:I6"/>
    <mergeCell ref="A38:I38"/>
    <mergeCell ref="A119:I119"/>
    <mergeCell ref="A132:I132"/>
    <mergeCell ref="A183:I183"/>
    <mergeCell ref="A4:A5"/>
    <mergeCell ref="A7:A10"/>
    <mergeCell ref="A11:A14"/>
    <mergeCell ref="A15:A18"/>
    <mergeCell ref="A19:A24"/>
    <mergeCell ref="A25:A28"/>
    <mergeCell ref="A29:A31"/>
    <mergeCell ref="A32:A35"/>
    <mergeCell ref="A36:A37"/>
    <mergeCell ref="A39:A42"/>
    <mergeCell ref="A43:A46"/>
    <mergeCell ref="A47:A50"/>
    <mergeCell ref="A51:A54"/>
    <mergeCell ref="A55:A58"/>
    <mergeCell ref="A59:A62"/>
    <mergeCell ref="A63:A66"/>
    <mergeCell ref="A67:A70"/>
    <mergeCell ref="A71:A74"/>
    <mergeCell ref="A75:A78"/>
    <mergeCell ref="A79:A82"/>
    <mergeCell ref="A83:A86"/>
    <mergeCell ref="A87:A90"/>
    <mergeCell ref="A91:A94"/>
    <mergeCell ref="A95:A96"/>
    <mergeCell ref="A97:A100"/>
    <mergeCell ref="A101:A102"/>
    <mergeCell ref="A103:A106"/>
    <mergeCell ref="A107:A110"/>
    <mergeCell ref="A111:A114"/>
    <mergeCell ref="A115:A118"/>
    <mergeCell ref="A120:A123"/>
    <mergeCell ref="A124:A127"/>
    <mergeCell ref="A128:A131"/>
    <mergeCell ref="A133:A136"/>
    <mergeCell ref="A137:A140"/>
    <mergeCell ref="A141:A144"/>
    <mergeCell ref="A145:A146"/>
    <mergeCell ref="A147:A150"/>
    <mergeCell ref="A151:A154"/>
    <mergeCell ref="A155:A158"/>
    <mergeCell ref="A159:A162"/>
    <mergeCell ref="A163:A166"/>
    <mergeCell ref="A167:A170"/>
    <mergeCell ref="A171:A174"/>
    <mergeCell ref="A175:A178"/>
    <mergeCell ref="A179:A182"/>
    <mergeCell ref="A184:A186"/>
    <mergeCell ref="B4:B5"/>
    <mergeCell ref="B7:B10"/>
    <mergeCell ref="B11:B14"/>
    <mergeCell ref="B15:B18"/>
    <mergeCell ref="B19:B24"/>
    <mergeCell ref="B25:B28"/>
    <mergeCell ref="B29:B31"/>
    <mergeCell ref="B32:B35"/>
    <mergeCell ref="B36:B37"/>
    <mergeCell ref="B39:B42"/>
    <mergeCell ref="B43:B46"/>
    <mergeCell ref="B47:B50"/>
    <mergeCell ref="B51:B54"/>
    <mergeCell ref="B55:B58"/>
    <mergeCell ref="B59:B62"/>
    <mergeCell ref="B63:B66"/>
    <mergeCell ref="B67:B70"/>
    <mergeCell ref="B71:B74"/>
    <mergeCell ref="B75:B78"/>
    <mergeCell ref="B79:B82"/>
    <mergeCell ref="B83:B86"/>
    <mergeCell ref="B87:B90"/>
    <mergeCell ref="B91:B94"/>
    <mergeCell ref="B95:B96"/>
    <mergeCell ref="B97:B100"/>
    <mergeCell ref="B101:B102"/>
    <mergeCell ref="B103:B106"/>
    <mergeCell ref="B107:B110"/>
    <mergeCell ref="B111:B114"/>
    <mergeCell ref="B115:B118"/>
    <mergeCell ref="B120:B123"/>
    <mergeCell ref="B124:B127"/>
    <mergeCell ref="B128:B131"/>
    <mergeCell ref="B133:B136"/>
    <mergeCell ref="B137:B140"/>
    <mergeCell ref="B141:B144"/>
    <mergeCell ref="B145:B146"/>
    <mergeCell ref="B147:B150"/>
    <mergeCell ref="B151:B154"/>
    <mergeCell ref="B155:B158"/>
    <mergeCell ref="B159:B162"/>
    <mergeCell ref="B163:B166"/>
    <mergeCell ref="B167:B170"/>
    <mergeCell ref="B171:B174"/>
    <mergeCell ref="B175:B178"/>
    <mergeCell ref="B179:B182"/>
    <mergeCell ref="B184:B186"/>
    <mergeCell ref="C4:C5"/>
    <mergeCell ref="D4:D5"/>
    <mergeCell ref="E4:E5"/>
    <mergeCell ref="H4:H5"/>
    <mergeCell ref="I4:I5"/>
  </mergeCells>
  <pageMargins left="1.18055555555556" right="1.18055555555556" top="1.18055555555556" bottom="1.18055555555556" header="0.511805555555556" footer="0.511805555555556"/>
  <pageSetup paperSize="9" orientation="portrait" errors="blank"/>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22"/>
  <sheetViews>
    <sheetView showGridLines="0" showZeros="0" workbookViewId="0">
      <pane topLeftCell="B5" activePane="bottomRight" state="frozen"/>
      <selection activeCell="A1" sqref="A1"/>
    </sheetView>
  </sheetViews>
  <sheetFormatPr defaultColWidth="8" defaultRowHeight="15" outlineLevelCol="5"/>
  <cols>
    <col min="1" max="1" width="33.4190476190476" style="1"/>
    <col min="2" max="3" width="27.247619047619" style="1"/>
    <col min="4" max="4" width="33.4190476190476" style="1"/>
    <col min="5" max="6" width="27.247619047619" style="1"/>
  </cols>
  <sheetData>
    <row r="1" ht="48" customHeight="1" spans="1:6">
      <c r="A1" s="228" t="s">
        <v>78</v>
      </c>
      <c r="B1" s="229"/>
      <c r="C1" s="229"/>
      <c r="D1" s="229"/>
      <c r="E1" s="229"/>
      <c r="F1" s="229"/>
    </row>
    <row r="2" ht="19.5" customHeight="1" spans="1:6">
      <c r="A2" s="311"/>
      <c r="B2" s="311"/>
      <c r="C2" s="311"/>
      <c r="D2" s="311"/>
      <c r="E2" s="295" t="s">
        <v>25</v>
      </c>
      <c r="F2" s="296"/>
    </row>
    <row r="3" ht="19.5" customHeight="1" spans="1:6">
      <c r="A3" s="230" t="s">
        <v>49</v>
      </c>
      <c r="B3" s="230"/>
      <c r="C3" s="230"/>
      <c r="D3" s="230"/>
      <c r="E3" s="232"/>
      <c r="F3" s="258" t="s">
        <v>50</v>
      </c>
    </row>
    <row r="4" ht="27" customHeight="1" spans="1:6">
      <c r="A4" s="233" t="s">
        <v>51</v>
      </c>
      <c r="B4" s="233" t="s">
        <v>79</v>
      </c>
      <c r="C4" s="233" t="s">
        <v>80</v>
      </c>
      <c r="D4" s="233" t="s">
        <v>51</v>
      </c>
      <c r="E4" s="259" t="s">
        <v>79</v>
      </c>
      <c r="F4" s="260" t="s">
        <v>80</v>
      </c>
    </row>
    <row r="5" ht="28.5" customHeight="1" spans="1:6">
      <c r="A5" s="236" t="s">
        <v>81</v>
      </c>
      <c r="B5" s="297">
        <v>0</v>
      </c>
      <c r="C5" s="297">
        <v>0</v>
      </c>
      <c r="D5" s="236" t="s">
        <v>82</v>
      </c>
      <c r="E5" s="367">
        <v>0</v>
      </c>
      <c r="F5" s="368">
        <v>0</v>
      </c>
    </row>
    <row r="6" ht="28.5" customHeight="1" spans="1:6">
      <c r="A6" s="236" t="s">
        <v>83</v>
      </c>
      <c r="B6" s="297">
        <v>0</v>
      </c>
      <c r="C6" s="297">
        <v>0</v>
      </c>
      <c r="D6" s="236" t="s">
        <v>84</v>
      </c>
      <c r="E6" s="369">
        <v>0</v>
      </c>
      <c r="F6" s="370">
        <v>0</v>
      </c>
    </row>
    <row r="7" ht="28.5" customHeight="1" spans="1:6">
      <c r="A7" s="236" t="s">
        <v>85</v>
      </c>
      <c r="B7" s="297">
        <v>0</v>
      </c>
      <c r="C7" s="297">
        <v>0</v>
      </c>
      <c r="D7" s="236" t="s">
        <v>86</v>
      </c>
      <c r="E7" s="371">
        <v>0</v>
      </c>
      <c r="F7" s="262">
        <v>0</v>
      </c>
    </row>
    <row r="8" ht="28.5" customHeight="1" spans="1:6">
      <c r="A8" s="236" t="s">
        <v>87</v>
      </c>
      <c r="B8" s="297">
        <v>0</v>
      </c>
      <c r="C8" s="297">
        <v>0</v>
      </c>
      <c r="D8" s="344" t="s">
        <v>88</v>
      </c>
      <c r="E8" s="372">
        <v>0</v>
      </c>
      <c r="F8" s="372">
        <v>0</v>
      </c>
    </row>
    <row r="9" ht="28.5" customHeight="1" spans="1:6">
      <c r="A9" s="236" t="s">
        <v>89</v>
      </c>
      <c r="B9" s="297">
        <v>0</v>
      </c>
      <c r="C9" s="297">
        <v>0</v>
      </c>
      <c r="D9" s="344" t="s">
        <v>90</v>
      </c>
      <c r="E9" s="372">
        <v>0</v>
      </c>
      <c r="F9" s="372">
        <v>0</v>
      </c>
    </row>
    <row r="10" ht="28.5" customHeight="1" spans="1:6">
      <c r="A10" s="266" t="s">
        <v>91</v>
      </c>
      <c r="B10" s="297">
        <v>0</v>
      </c>
      <c r="C10" s="297">
        <v>0</v>
      </c>
      <c r="D10" s="345" t="s">
        <v>92</v>
      </c>
      <c r="E10" s="262">
        <v>0</v>
      </c>
      <c r="F10" s="372">
        <v>0</v>
      </c>
    </row>
    <row r="11" ht="28.5" customHeight="1" spans="1:6">
      <c r="A11" s="303" t="s">
        <v>93</v>
      </c>
      <c r="B11" s="273">
        <v>0</v>
      </c>
      <c r="C11" s="273">
        <v>0</v>
      </c>
      <c r="D11" s="373" t="s">
        <v>94</v>
      </c>
      <c r="E11" s="301" t="s">
        <v>94</v>
      </c>
      <c r="F11" s="251" t="s">
        <v>94</v>
      </c>
    </row>
    <row r="12" ht="28.5" customHeight="1" spans="1:6">
      <c r="A12" s="305" t="s">
        <v>95</v>
      </c>
      <c r="B12" s="362">
        <v>0</v>
      </c>
      <c r="C12" s="362">
        <v>0</v>
      </c>
      <c r="D12" s="374" t="s">
        <v>94</v>
      </c>
      <c r="E12" s="350" t="s">
        <v>94</v>
      </c>
      <c r="F12" s="251" t="s">
        <v>94</v>
      </c>
    </row>
    <row r="13" ht="28.5" customHeight="1" spans="1:6">
      <c r="A13" s="236" t="s">
        <v>96</v>
      </c>
      <c r="B13" s="326">
        <f>B5+B6+B8+B9+B10+B11</f>
        <v>0</v>
      </c>
      <c r="C13" s="326">
        <f>C5+C6+C8+C9+C10+C11</f>
        <v>0</v>
      </c>
      <c r="D13" s="236" t="s">
        <v>97</v>
      </c>
      <c r="E13" s="358">
        <f>E5+E7+E8+E9+E10</f>
        <v>0</v>
      </c>
      <c r="F13" s="263">
        <f>F5+F7+F8+F9+F10</f>
        <v>0</v>
      </c>
    </row>
    <row r="14" ht="28.5" customHeight="1" spans="1:6">
      <c r="A14" s="266" t="s">
        <v>98</v>
      </c>
      <c r="B14" s="297">
        <v>0</v>
      </c>
      <c r="C14" s="297">
        <v>0</v>
      </c>
      <c r="D14" s="266" t="s">
        <v>99</v>
      </c>
      <c r="E14" s="313">
        <v>0</v>
      </c>
      <c r="F14" s="355">
        <v>0</v>
      </c>
    </row>
    <row r="15" ht="39.75" customHeight="1" spans="1:6">
      <c r="A15" s="375" t="s">
        <v>100</v>
      </c>
      <c r="B15" s="297">
        <v>0</v>
      </c>
      <c r="C15" s="313">
        <v>0</v>
      </c>
      <c r="D15" s="375" t="s">
        <v>101</v>
      </c>
      <c r="E15" s="297">
        <v>0</v>
      </c>
      <c r="F15" s="273">
        <v>0</v>
      </c>
    </row>
    <row r="16" ht="28.5" customHeight="1" spans="1:6">
      <c r="A16" s="266" t="s">
        <v>102</v>
      </c>
      <c r="B16" s="297">
        <v>0</v>
      </c>
      <c r="C16" s="297">
        <v>0</v>
      </c>
      <c r="D16" s="266" t="s">
        <v>103</v>
      </c>
      <c r="E16" s="313">
        <v>0</v>
      </c>
      <c r="F16" s="355">
        <v>0</v>
      </c>
    </row>
    <row r="17" ht="31.5" customHeight="1" spans="1:6">
      <c r="A17" s="375" t="s">
        <v>104</v>
      </c>
      <c r="B17" s="273">
        <v>0</v>
      </c>
      <c r="C17" s="371">
        <v>0</v>
      </c>
      <c r="D17" s="375" t="s">
        <v>105</v>
      </c>
      <c r="E17" s="297">
        <v>0</v>
      </c>
      <c r="F17" s="273">
        <v>0</v>
      </c>
    </row>
    <row r="18" ht="31.5" customHeight="1" spans="1:6">
      <c r="A18" s="376" t="s">
        <v>106</v>
      </c>
      <c r="B18" s="377">
        <f t="shared" ref="B18:F18" si="0">B13+B14+B16</f>
        <v>0</v>
      </c>
      <c r="C18" s="378">
        <f>C13+C14+C16</f>
        <v>0</v>
      </c>
      <c r="D18" s="266" t="s">
        <v>107</v>
      </c>
      <c r="E18" s="356">
        <f>E13+E14+E16</f>
        <v>0</v>
      </c>
      <c r="F18" s="263">
        <f>F13+F14+F16</f>
        <v>0</v>
      </c>
    </row>
    <row r="19" ht="28.5" customHeight="1" spans="1:6">
      <c r="A19" s="271" t="s">
        <v>94</v>
      </c>
      <c r="B19" s="317" t="s">
        <v>94</v>
      </c>
      <c r="C19" s="379" t="s">
        <v>94</v>
      </c>
      <c r="D19" s="270" t="s">
        <v>108</v>
      </c>
      <c r="E19" s="263">
        <f>B18-E18</f>
        <v>0</v>
      </c>
      <c r="F19" s="263">
        <f>C18-F18</f>
        <v>0</v>
      </c>
    </row>
    <row r="20" ht="28.5" customHeight="1" spans="1:6">
      <c r="A20" s="270" t="s">
        <v>109</v>
      </c>
      <c r="B20" s="262">
        <v>0</v>
      </c>
      <c r="C20" s="263">
        <f>E20</f>
        <v>0</v>
      </c>
      <c r="D20" s="270" t="s">
        <v>110</v>
      </c>
      <c r="E20" s="263">
        <f>B20+E19</f>
        <v>0</v>
      </c>
      <c r="F20" s="263">
        <f>C20+F19</f>
        <v>0</v>
      </c>
    </row>
    <row r="21" ht="28.5" customHeight="1" spans="1:6">
      <c r="A21" s="251" t="s">
        <v>111</v>
      </c>
      <c r="B21" s="263">
        <f t="shared" ref="B21:F21" si="1">B18+B20</f>
        <v>0</v>
      </c>
      <c r="C21" s="263">
        <f>C18+C20</f>
        <v>0</v>
      </c>
      <c r="D21" s="251" t="s">
        <v>111</v>
      </c>
      <c r="E21" s="263">
        <f>E18+E20</f>
        <v>0</v>
      </c>
      <c r="F21" s="263">
        <f>F18+F20</f>
        <v>0</v>
      </c>
    </row>
    <row r="22" ht="28.5" customHeight="1" spans="1:6">
      <c r="A22" s="253"/>
      <c r="B22" s="380">
        <v>0</v>
      </c>
      <c r="C22" s="380"/>
      <c r="D22" s="253"/>
      <c r="E22" s="380">
        <v>0</v>
      </c>
      <c r="F22" s="381" t="s">
        <v>112</v>
      </c>
    </row>
  </sheetData>
  <mergeCells count="2">
    <mergeCell ref="A1:F1"/>
    <mergeCell ref="E2:F2"/>
  </mergeCells>
  <printOptions horizontalCentered="1"/>
  <pageMargins left="0.393055555555556" right="0.393055555555556" top="0.393055555555556" bottom="0.393055555555556" header="0.511805555555556" footer="0.511805555555556"/>
  <pageSetup paperSize="9" scale="80" orientation="landscape" errors="blank"/>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22"/>
  <sheetViews>
    <sheetView showGridLines="0" workbookViewId="0">
      <pane topLeftCell="B5" activePane="bottomRight" state="frozen"/>
      <selection activeCell="A1" sqref="A1"/>
    </sheetView>
  </sheetViews>
  <sheetFormatPr defaultColWidth="8" defaultRowHeight="15" outlineLevelCol="5"/>
  <cols>
    <col min="1" max="1" width="39.5809523809524" style="1"/>
    <col min="2" max="3" width="27.247619047619" style="1"/>
    <col min="4" max="4" width="38.7238095238095" style="1"/>
    <col min="5" max="6" width="27.247619047619" style="1"/>
  </cols>
  <sheetData>
    <row r="1" ht="48" customHeight="1" spans="1:6">
      <c r="A1" s="228" t="s">
        <v>113</v>
      </c>
      <c r="B1" s="229"/>
      <c r="C1" s="229"/>
      <c r="D1" s="229"/>
      <c r="E1" s="229"/>
      <c r="F1" s="229"/>
    </row>
    <row r="2" ht="19.5" customHeight="1" spans="1:6">
      <c r="A2" s="311"/>
      <c r="B2" s="311"/>
      <c r="C2" s="311"/>
      <c r="D2" s="311"/>
      <c r="E2" s="295" t="s">
        <v>27</v>
      </c>
      <c r="F2" s="296"/>
    </row>
    <row r="3" ht="19.5" customHeight="1" spans="1:6">
      <c r="A3" s="257" t="s">
        <v>49</v>
      </c>
      <c r="B3" s="257"/>
      <c r="C3" s="257"/>
      <c r="D3" s="257"/>
      <c r="E3" s="258"/>
      <c r="F3" s="258" t="s">
        <v>50</v>
      </c>
    </row>
    <row r="4" ht="28.5" customHeight="1" spans="1:6">
      <c r="A4" s="260" t="s">
        <v>51</v>
      </c>
      <c r="B4" s="260" t="s">
        <v>79</v>
      </c>
      <c r="C4" s="260" t="s">
        <v>80</v>
      </c>
      <c r="D4" s="260" t="s">
        <v>51</v>
      </c>
      <c r="E4" s="260" t="s">
        <v>79</v>
      </c>
      <c r="F4" s="260" t="s">
        <v>80</v>
      </c>
    </row>
    <row r="5" ht="28.5" customHeight="1" spans="1:6">
      <c r="A5" s="360" t="s">
        <v>114</v>
      </c>
      <c r="B5" s="361">
        <v>62860340.44</v>
      </c>
      <c r="C5" s="361">
        <v>79631326.75</v>
      </c>
      <c r="D5" s="360" t="s">
        <v>115</v>
      </c>
      <c r="E5" s="361">
        <v>192616135.2</v>
      </c>
      <c r="F5" s="361">
        <v>209224091.4</v>
      </c>
    </row>
    <row r="6" ht="28.5" customHeight="1" spans="1:6">
      <c r="A6" s="305" t="s">
        <v>116</v>
      </c>
      <c r="B6" s="362">
        <v>1684000</v>
      </c>
      <c r="C6" s="362">
        <v>1700000</v>
      </c>
      <c r="D6" s="360" t="s">
        <v>117</v>
      </c>
      <c r="E6" s="362">
        <v>11963742</v>
      </c>
      <c r="F6" s="362">
        <v>14162573.88</v>
      </c>
    </row>
    <row r="7" ht="28.5" customHeight="1" spans="1:6">
      <c r="A7" s="363" t="s">
        <v>83</v>
      </c>
      <c r="B7" s="364">
        <v>206146666.66</v>
      </c>
      <c r="C7" s="364">
        <v>203966238.4</v>
      </c>
      <c r="D7" s="360" t="s">
        <v>118</v>
      </c>
      <c r="E7" s="297">
        <v>0</v>
      </c>
      <c r="F7" s="297">
        <v>0</v>
      </c>
    </row>
    <row r="8" ht="28.5" customHeight="1" spans="1:6">
      <c r="A8" s="236" t="s">
        <v>119</v>
      </c>
      <c r="B8" s="297">
        <v>198430000</v>
      </c>
      <c r="C8" s="297">
        <v>194814594.4</v>
      </c>
      <c r="D8" s="360" t="s">
        <v>90</v>
      </c>
      <c r="E8" s="297">
        <v>558872.04</v>
      </c>
      <c r="F8" s="297">
        <v>800000</v>
      </c>
    </row>
    <row r="9" ht="28.5" customHeight="1" spans="1:6">
      <c r="A9" s="266" t="s">
        <v>120</v>
      </c>
      <c r="B9" s="297">
        <v>7716666.66</v>
      </c>
      <c r="C9" s="297">
        <v>9151644</v>
      </c>
      <c r="D9" s="360" t="s">
        <v>92</v>
      </c>
      <c r="E9" s="273">
        <v>0</v>
      </c>
      <c r="F9" s="273">
        <v>0</v>
      </c>
    </row>
    <row r="10" ht="28.5" customHeight="1" spans="1:6">
      <c r="A10" s="305" t="s">
        <v>121</v>
      </c>
      <c r="B10" s="297">
        <v>0</v>
      </c>
      <c r="C10" s="313">
        <v>0</v>
      </c>
      <c r="D10" s="241" t="s">
        <v>94</v>
      </c>
      <c r="E10" s="241" t="s">
        <v>94</v>
      </c>
      <c r="F10" s="241" t="s">
        <v>94</v>
      </c>
    </row>
    <row r="11" ht="28.5" customHeight="1" spans="1:6">
      <c r="A11" s="236" t="s">
        <v>122</v>
      </c>
      <c r="B11" s="297">
        <v>1194590.29</v>
      </c>
      <c r="C11" s="313">
        <v>1000000</v>
      </c>
      <c r="D11" s="241" t="s">
        <v>94</v>
      </c>
      <c r="E11" s="241" t="s">
        <v>94</v>
      </c>
      <c r="F11" s="241" t="s">
        <v>94</v>
      </c>
    </row>
    <row r="12" ht="28.5" customHeight="1" spans="1:6">
      <c r="A12" s="236" t="s">
        <v>123</v>
      </c>
      <c r="B12" s="297">
        <v>21014500</v>
      </c>
      <c r="C12" s="313">
        <v>10385000</v>
      </c>
      <c r="D12" s="241" t="s">
        <v>94</v>
      </c>
      <c r="E12" s="241" t="s">
        <v>94</v>
      </c>
      <c r="F12" s="241" t="s">
        <v>94</v>
      </c>
    </row>
    <row r="13" ht="28.5" customHeight="1" spans="1:6">
      <c r="A13" s="236" t="s">
        <v>124</v>
      </c>
      <c r="B13" s="297">
        <v>194588.32</v>
      </c>
      <c r="C13" s="313">
        <v>200000</v>
      </c>
      <c r="D13" s="241" t="s">
        <v>94</v>
      </c>
      <c r="E13" s="241" t="s">
        <v>94</v>
      </c>
      <c r="F13" s="241" t="s">
        <v>94</v>
      </c>
    </row>
    <row r="14" ht="28.5" customHeight="1" spans="1:6">
      <c r="A14" s="236" t="s">
        <v>125</v>
      </c>
      <c r="B14" s="297">
        <v>898221.19</v>
      </c>
      <c r="C14" s="313">
        <v>950000</v>
      </c>
      <c r="D14" s="241" t="s">
        <v>94</v>
      </c>
      <c r="E14" s="308" t="s">
        <v>94</v>
      </c>
      <c r="F14" s="308" t="s">
        <v>94</v>
      </c>
    </row>
    <row r="15" ht="28.5" customHeight="1" spans="1:6">
      <c r="A15" s="236" t="s">
        <v>126</v>
      </c>
      <c r="B15" s="326">
        <f>B5+B7+B10+B11+B12+B13+B14</f>
        <v>292308906.9</v>
      </c>
      <c r="C15" s="326">
        <f>C5+C7+C10+C11+C12+C13+C14</f>
        <v>296132565.15</v>
      </c>
      <c r="D15" s="365" t="s">
        <v>97</v>
      </c>
      <c r="E15" s="326">
        <f>E5+E6+E7+E8+E9</f>
        <v>205138749.24</v>
      </c>
      <c r="F15" s="326">
        <f>F5+F6+F7+F8+F9</f>
        <v>224186665.28</v>
      </c>
    </row>
    <row r="16" ht="28.5" customHeight="1" spans="1:6">
      <c r="A16" s="236" t="s">
        <v>127</v>
      </c>
      <c r="B16" s="297">
        <v>0</v>
      </c>
      <c r="C16" s="297">
        <v>0</v>
      </c>
      <c r="D16" s="305" t="s">
        <v>99</v>
      </c>
      <c r="E16" s="297">
        <v>0</v>
      </c>
      <c r="F16" s="297">
        <v>0</v>
      </c>
    </row>
    <row r="17" ht="28.5" customHeight="1" spans="1:6">
      <c r="A17" s="236" t="s">
        <v>128</v>
      </c>
      <c r="B17" s="297">
        <v>0</v>
      </c>
      <c r="C17" s="297">
        <v>0</v>
      </c>
      <c r="D17" s="365" t="s">
        <v>103</v>
      </c>
      <c r="E17" s="297">
        <v>0</v>
      </c>
      <c r="F17" s="297">
        <v>0</v>
      </c>
    </row>
    <row r="18" ht="28.5" customHeight="1" spans="1:6">
      <c r="A18" s="266" t="s">
        <v>129</v>
      </c>
      <c r="B18" s="329">
        <f t="shared" ref="B18:F18" si="0">B15+B16+B17</f>
        <v>292308906.9</v>
      </c>
      <c r="C18" s="329">
        <f>C15+C16+C17</f>
        <v>296132565.15</v>
      </c>
      <c r="D18" s="360" t="s">
        <v>107</v>
      </c>
      <c r="E18" s="326">
        <f>E15+E16+E17</f>
        <v>205138749.24</v>
      </c>
      <c r="F18" s="326">
        <f>F15+F16+F17</f>
        <v>224186665.28</v>
      </c>
    </row>
    <row r="19" ht="28.5" customHeight="1" spans="1:6">
      <c r="A19" s="241" t="s">
        <v>94</v>
      </c>
      <c r="B19" s="241" t="s">
        <v>94</v>
      </c>
      <c r="C19" s="309" t="s">
        <v>94</v>
      </c>
      <c r="D19" s="305" t="s">
        <v>108</v>
      </c>
      <c r="E19" s="326">
        <f>B18-E18</f>
        <v>87170157.6600001</v>
      </c>
      <c r="F19" s="326">
        <f>C18-F18</f>
        <v>71945899.87</v>
      </c>
    </row>
    <row r="20" ht="28.5" customHeight="1" spans="1:6">
      <c r="A20" s="360" t="s">
        <v>130</v>
      </c>
      <c r="B20" s="361">
        <v>418417085.03</v>
      </c>
      <c r="C20" s="307">
        <f>E20</f>
        <v>505587242.69</v>
      </c>
      <c r="D20" s="365" t="s">
        <v>110</v>
      </c>
      <c r="E20" s="326">
        <f>B20+E19</f>
        <v>505587242.69</v>
      </c>
      <c r="F20" s="326">
        <f>C20+F19</f>
        <v>577533142.56</v>
      </c>
    </row>
    <row r="21" ht="28.5" customHeight="1" spans="1:6">
      <c r="A21" s="251" t="s">
        <v>111</v>
      </c>
      <c r="B21" s="263">
        <f t="shared" ref="B21:F21" si="1">B18+B20</f>
        <v>710725991.93</v>
      </c>
      <c r="C21" s="263">
        <f>C18+C20</f>
        <v>801719807.84</v>
      </c>
      <c r="D21" s="271" t="s">
        <v>111</v>
      </c>
      <c r="E21" s="329">
        <f>E18+E20</f>
        <v>710725991.93</v>
      </c>
      <c r="F21" s="329">
        <f>F18+F20</f>
        <v>801719807.84</v>
      </c>
    </row>
    <row r="22" ht="15.75" customHeight="1" spans="1:6">
      <c r="A22" s="366"/>
      <c r="B22" s="255"/>
      <c r="C22" s="255"/>
      <c r="D22" s="319"/>
      <c r="E22" s="310"/>
      <c r="F22" s="296" t="s">
        <v>131</v>
      </c>
    </row>
  </sheetData>
  <mergeCells count="2">
    <mergeCell ref="A1:F1"/>
    <mergeCell ref="E2:F2"/>
  </mergeCells>
  <printOptions horizontalCentered="1"/>
  <pageMargins left="0.393055555555556" right="0.393055555555556" top="0.393055555555556" bottom="0.393055555555556" header="0.511805555555556" footer="0.511805555555556"/>
  <pageSetup paperSize="9" scale="80" orientation="landscape" errors="blank"/>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20"/>
  <sheetViews>
    <sheetView showGridLines="0" showZeros="0" workbookViewId="0">
      <pane topLeftCell="B5" activePane="bottomRight" state="frozen"/>
      <selection activeCell="A1" sqref="A1"/>
    </sheetView>
  </sheetViews>
  <sheetFormatPr defaultColWidth="8" defaultRowHeight="15" outlineLevelCol="5"/>
  <cols>
    <col min="1" max="1" width="33.4190476190476" style="1"/>
    <col min="2" max="3" width="27.247619047619" style="1"/>
    <col min="4" max="4" width="33.4190476190476" style="1"/>
    <col min="5" max="6" width="27.247619047619" style="1"/>
  </cols>
  <sheetData>
    <row r="1" ht="48" customHeight="1" spans="1:6">
      <c r="A1" s="228" t="s">
        <v>132</v>
      </c>
      <c r="B1" s="229"/>
      <c r="C1" s="229"/>
      <c r="D1" s="229"/>
      <c r="E1" s="229"/>
      <c r="F1" s="229"/>
    </row>
    <row r="2" ht="21" customHeight="1" spans="1:6">
      <c r="A2" s="347"/>
      <c r="B2" s="347"/>
      <c r="C2" s="347"/>
      <c r="D2" s="347"/>
      <c r="E2" s="294"/>
      <c r="F2" s="295" t="s">
        <v>29</v>
      </c>
    </row>
    <row r="3" ht="21" customHeight="1" spans="1:6">
      <c r="A3" s="257" t="s">
        <v>49</v>
      </c>
      <c r="B3" s="257"/>
      <c r="C3" s="257"/>
      <c r="D3" s="257"/>
      <c r="E3" s="258"/>
      <c r="F3" s="258" t="s">
        <v>50</v>
      </c>
    </row>
    <row r="4" ht="28.5" customHeight="1" spans="1:6">
      <c r="A4" s="260" t="s">
        <v>51</v>
      </c>
      <c r="B4" s="260" t="s">
        <v>79</v>
      </c>
      <c r="C4" s="260" t="s">
        <v>80</v>
      </c>
      <c r="D4" s="260" t="s">
        <v>51</v>
      </c>
      <c r="E4" s="260" t="s">
        <v>79</v>
      </c>
      <c r="F4" s="260" t="s">
        <v>80</v>
      </c>
    </row>
    <row r="5" ht="28.5" customHeight="1" spans="1:6">
      <c r="A5" s="348" t="s">
        <v>81</v>
      </c>
      <c r="B5" s="262">
        <v>471945550.76</v>
      </c>
      <c r="C5" s="349">
        <v>422727744</v>
      </c>
      <c r="D5" s="348" t="s">
        <v>82</v>
      </c>
      <c r="E5" s="262">
        <v>613795805.28</v>
      </c>
      <c r="F5" s="349">
        <v>764087700.24</v>
      </c>
    </row>
    <row r="6" ht="28.5" customHeight="1" spans="1:6">
      <c r="A6" s="101" t="s">
        <v>133</v>
      </c>
      <c r="B6" s="262">
        <v>169735550.76</v>
      </c>
      <c r="C6" s="262">
        <v>302727744</v>
      </c>
      <c r="D6" s="101" t="s">
        <v>134</v>
      </c>
      <c r="E6" s="262">
        <v>1390000</v>
      </c>
      <c r="F6" s="349">
        <v>1500000</v>
      </c>
    </row>
    <row r="7" ht="28.5" customHeight="1" spans="1:6">
      <c r="A7" s="343" t="s">
        <v>83</v>
      </c>
      <c r="B7" s="262">
        <v>126340000</v>
      </c>
      <c r="C7" s="349">
        <v>337900000</v>
      </c>
      <c r="D7" s="348" t="s">
        <v>135</v>
      </c>
      <c r="E7" s="262">
        <v>0</v>
      </c>
      <c r="F7" s="349">
        <v>0</v>
      </c>
    </row>
    <row r="8" ht="28.5" customHeight="1" spans="1:6">
      <c r="A8" s="344" t="s">
        <v>85</v>
      </c>
      <c r="B8" s="262">
        <v>68450000</v>
      </c>
      <c r="C8" s="349">
        <v>270410000</v>
      </c>
      <c r="D8" s="350" t="s">
        <v>94</v>
      </c>
      <c r="E8" s="351" t="s">
        <v>94</v>
      </c>
      <c r="F8" s="351" t="s">
        <v>94</v>
      </c>
    </row>
    <row r="9" ht="28.5" customHeight="1" spans="1:6">
      <c r="A9" s="344" t="s">
        <v>87</v>
      </c>
      <c r="B9" s="262">
        <v>453721.47</v>
      </c>
      <c r="C9" s="262">
        <v>500000</v>
      </c>
      <c r="D9" s="352" t="s">
        <v>94</v>
      </c>
      <c r="E9" s="352" t="s">
        <v>94</v>
      </c>
      <c r="F9" s="353" t="s">
        <v>94</v>
      </c>
    </row>
    <row r="10" ht="28.5" customHeight="1" spans="1:6">
      <c r="A10" s="354" t="s">
        <v>136</v>
      </c>
      <c r="B10" s="262">
        <v>9000000</v>
      </c>
      <c r="C10" s="262">
        <v>5000000</v>
      </c>
      <c r="D10" s="352" t="s">
        <v>94</v>
      </c>
      <c r="E10" s="352" t="s">
        <v>94</v>
      </c>
      <c r="F10" s="353" t="s">
        <v>94</v>
      </c>
    </row>
    <row r="11" ht="28.5" customHeight="1" spans="1:6">
      <c r="A11" s="344" t="s">
        <v>137</v>
      </c>
      <c r="B11" s="262">
        <v>0</v>
      </c>
      <c r="C11" s="262">
        <v>0</v>
      </c>
      <c r="D11" s="352" t="s">
        <v>94</v>
      </c>
      <c r="E11" s="352" t="s">
        <v>94</v>
      </c>
      <c r="F11" s="353" t="s">
        <v>94</v>
      </c>
    </row>
    <row r="12" ht="28.5" customHeight="1" spans="1:6">
      <c r="A12" s="344" t="s">
        <v>95</v>
      </c>
      <c r="B12" s="355">
        <v>0</v>
      </c>
      <c r="C12" s="355">
        <v>0</v>
      </c>
      <c r="D12" s="352" t="s">
        <v>94</v>
      </c>
      <c r="E12" s="352" t="s">
        <v>94</v>
      </c>
      <c r="F12" s="353" t="s">
        <v>94</v>
      </c>
    </row>
    <row r="13" ht="28.5" customHeight="1" spans="1:6">
      <c r="A13" s="236" t="s">
        <v>138</v>
      </c>
      <c r="B13" s="329">
        <f>B5+B7+B9+B10+B11</f>
        <v>607739272.23</v>
      </c>
      <c r="C13" s="329">
        <f>C5+C7+C9+C10+C11</f>
        <v>766127744</v>
      </c>
      <c r="D13" s="236" t="s">
        <v>139</v>
      </c>
      <c r="E13" s="329">
        <f>E5+E6+E7</f>
        <v>615185805.28</v>
      </c>
      <c r="F13" s="356">
        <f>F5+F6+F7</f>
        <v>765587700.24</v>
      </c>
    </row>
    <row r="14" ht="28.5" customHeight="1" spans="1:6">
      <c r="A14" s="344" t="s">
        <v>140</v>
      </c>
      <c r="B14" s="262">
        <v>0</v>
      </c>
      <c r="C14" s="349">
        <v>0</v>
      </c>
      <c r="D14" s="344" t="s">
        <v>141</v>
      </c>
      <c r="E14" s="262">
        <v>0</v>
      </c>
      <c r="F14" s="349">
        <v>0</v>
      </c>
    </row>
    <row r="15" ht="28.5" customHeight="1" spans="1:6">
      <c r="A15" s="344" t="s">
        <v>142</v>
      </c>
      <c r="B15" s="355">
        <v>0</v>
      </c>
      <c r="C15" s="357">
        <v>0</v>
      </c>
      <c r="D15" s="344" t="s">
        <v>143</v>
      </c>
      <c r="E15" s="355">
        <v>0</v>
      </c>
      <c r="F15" s="357">
        <v>0</v>
      </c>
    </row>
    <row r="16" ht="28.5" customHeight="1" spans="1:6">
      <c r="A16" s="236" t="s">
        <v>144</v>
      </c>
      <c r="B16" s="326">
        <f t="shared" ref="B16:F16" si="0">B13+B14+B15</f>
        <v>607739272.23</v>
      </c>
      <c r="C16" s="329">
        <f>C13+C14+C15</f>
        <v>766127744</v>
      </c>
      <c r="D16" s="236" t="s">
        <v>145</v>
      </c>
      <c r="E16" s="326">
        <f>E13+E14+E15</f>
        <v>615185805.28</v>
      </c>
      <c r="F16" s="358">
        <f>F13+F14+F15</f>
        <v>765587700.24</v>
      </c>
    </row>
    <row r="17" ht="28.5" customHeight="1" spans="1:6">
      <c r="A17" s="237" t="s">
        <v>94</v>
      </c>
      <c r="B17" s="244" t="s">
        <v>94</v>
      </c>
      <c r="C17" s="359" t="s">
        <v>94</v>
      </c>
      <c r="D17" s="236" t="s">
        <v>146</v>
      </c>
      <c r="E17" s="326">
        <f>B16-E16</f>
        <v>-7446533.04999995</v>
      </c>
      <c r="F17" s="358">
        <f>C16-F16</f>
        <v>540043.759999991</v>
      </c>
    </row>
    <row r="18" ht="28.5" customHeight="1" spans="1:6">
      <c r="A18" s="344" t="s">
        <v>147</v>
      </c>
      <c r="B18" s="357">
        <v>11401564.92</v>
      </c>
      <c r="C18" s="326">
        <f>E18</f>
        <v>3955031.87000005</v>
      </c>
      <c r="D18" s="236" t="s">
        <v>148</v>
      </c>
      <c r="E18" s="326">
        <f>B18+E17</f>
        <v>3955031.87000005</v>
      </c>
      <c r="F18" s="358">
        <f>C18+F17</f>
        <v>4495075.63000004</v>
      </c>
    </row>
    <row r="19" ht="28.5" customHeight="1" spans="1:6">
      <c r="A19" s="237" t="s">
        <v>111</v>
      </c>
      <c r="B19" s="326">
        <f t="shared" ref="B19:F19" si="1">B16+B18</f>
        <v>619140837.15</v>
      </c>
      <c r="C19" s="326">
        <f>C16+C18</f>
        <v>770082775.87</v>
      </c>
      <c r="D19" s="237" t="s">
        <v>111</v>
      </c>
      <c r="E19" s="326">
        <f>E16+E18</f>
        <v>619140837.15</v>
      </c>
      <c r="F19" s="356">
        <f>F16+F18</f>
        <v>770082775.87</v>
      </c>
    </row>
    <row r="20" ht="28.5" customHeight="1" spans="1:6">
      <c r="A20" s="319"/>
      <c r="B20" s="310"/>
      <c r="C20" s="310"/>
      <c r="D20" s="319"/>
      <c r="E20" s="310"/>
      <c r="F20" s="256" t="s">
        <v>149</v>
      </c>
    </row>
  </sheetData>
  <mergeCells count="1">
    <mergeCell ref="A1:F1"/>
  </mergeCells>
  <printOptions horizontalCentered="1"/>
  <pageMargins left="0.393055555555556" right="0.393055555555556" top="0.393055555555556" bottom="0.393055555555556" header="0.511805555555556" footer="0.511805555555556"/>
  <pageSetup paperSize="9" scale="90" orientation="landscape" errors="blank"/>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36"/>
  <sheetViews>
    <sheetView showGridLines="0" workbookViewId="0">
      <pane topLeftCell="B6" activePane="bottomRight" state="frozen"/>
      <selection activeCell="A1" sqref="A1"/>
    </sheetView>
  </sheetViews>
  <sheetFormatPr defaultColWidth="8" defaultRowHeight="15" outlineLevelCol="6"/>
  <cols>
    <col min="1" max="1" width="36.4285714285714" style="1"/>
    <col min="2" max="2" width="24.2380952380952" style="1"/>
    <col min="3" max="3" width="27.1047619047619" style="1"/>
    <col min="4" max="5" width="24.2380952380952" style="1"/>
    <col min="6" max="6" width="27.5333333333333" style="1"/>
    <col min="7" max="7" width="24.2380952380952" style="1"/>
  </cols>
  <sheetData>
    <row r="1" ht="48" customHeight="1" spans="1:7">
      <c r="A1" s="228" t="s">
        <v>150</v>
      </c>
      <c r="B1" s="229"/>
      <c r="C1" s="229"/>
      <c r="D1" s="229"/>
      <c r="E1" s="229"/>
      <c r="F1" s="229"/>
      <c r="G1" s="229"/>
    </row>
    <row r="2" ht="21" customHeight="1" spans="1:7">
      <c r="A2" s="311"/>
      <c r="B2" s="311"/>
      <c r="C2" s="311"/>
      <c r="D2" s="311"/>
      <c r="E2" s="311"/>
      <c r="F2" s="311"/>
      <c r="G2" s="295" t="s">
        <v>31</v>
      </c>
    </row>
    <row r="3" ht="21" customHeight="1" spans="1:7">
      <c r="A3" s="230" t="s">
        <v>49</v>
      </c>
      <c r="B3" s="230"/>
      <c r="C3" s="230"/>
      <c r="D3" s="230"/>
      <c r="E3" s="230"/>
      <c r="F3" s="230"/>
      <c r="G3" s="232" t="s">
        <v>50</v>
      </c>
    </row>
    <row r="4" ht="28.5" customHeight="1" spans="1:7">
      <c r="A4" s="334" t="s">
        <v>51</v>
      </c>
      <c r="B4" s="335" t="s">
        <v>79</v>
      </c>
      <c r="C4" s="336"/>
      <c r="D4" s="337"/>
      <c r="E4" s="259" t="s">
        <v>80</v>
      </c>
      <c r="F4" s="338"/>
      <c r="G4" s="338"/>
    </row>
    <row r="5" ht="36" customHeight="1" spans="1:7">
      <c r="A5" s="339"/>
      <c r="B5" s="235" t="s">
        <v>151</v>
      </c>
      <c r="C5" s="340" t="s">
        <v>152</v>
      </c>
      <c r="D5" s="340" t="s">
        <v>153</v>
      </c>
      <c r="E5" s="235" t="s">
        <v>151</v>
      </c>
      <c r="F5" s="340" t="s">
        <v>152</v>
      </c>
      <c r="G5" s="340" t="s">
        <v>153</v>
      </c>
    </row>
    <row r="6" ht="28.5" customHeight="1" spans="1:7">
      <c r="A6" s="270" t="s">
        <v>154</v>
      </c>
      <c r="B6" s="263">
        <f t="shared" ref="B6:B8" si="0">C6+D6</f>
        <v>228823917.43</v>
      </c>
      <c r="C6" s="263">
        <f t="shared" ref="C6:G6" si="1">C7+C8</f>
        <v>136232796.2</v>
      </c>
      <c r="D6" s="263">
        <f>D7+D8</f>
        <v>92591121.23</v>
      </c>
      <c r="E6" s="263">
        <f t="shared" ref="E6:E8" si="2">F6+G6</f>
        <v>240493937.22</v>
      </c>
      <c r="F6" s="263">
        <f>F7+F8</f>
        <v>143180668.81</v>
      </c>
      <c r="G6" s="263">
        <f>G7+G8</f>
        <v>97313268.41</v>
      </c>
    </row>
    <row r="7" ht="28.5" customHeight="1" spans="1:7">
      <c r="A7" s="245" t="s">
        <v>155</v>
      </c>
      <c r="B7" s="263">
        <f>C7+D7</f>
        <v>181643728.27</v>
      </c>
      <c r="C7" s="262">
        <v>136232796.2</v>
      </c>
      <c r="D7" s="262">
        <v>45410932.07</v>
      </c>
      <c r="E7" s="263">
        <f>F7+G7</f>
        <v>190907558.41</v>
      </c>
      <c r="F7" s="262">
        <v>143180668.81</v>
      </c>
      <c r="G7" s="262">
        <v>47726889.6</v>
      </c>
    </row>
    <row r="8" ht="28.5" customHeight="1" spans="1:7">
      <c r="A8" s="245" t="s">
        <v>156</v>
      </c>
      <c r="B8" s="263">
        <f>C8+D8</f>
        <v>47180189.16</v>
      </c>
      <c r="C8" s="262">
        <v>0</v>
      </c>
      <c r="D8" s="262">
        <v>47180189.16</v>
      </c>
      <c r="E8" s="263">
        <f>F8+G8</f>
        <v>49586378.81</v>
      </c>
      <c r="F8" s="262">
        <v>0</v>
      </c>
      <c r="G8" s="262">
        <v>49586378.81</v>
      </c>
    </row>
    <row r="9" ht="28.5" customHeight="1" spans="1:7">
      <c r="A9" s="270" t="s">
        <v>83</v>
      </c>
      <c r="B9" s="263">
        <f>C9</f>
        <v>15060640.17</v>
      </c>
      <c r="C9" s="262">
        <v>15060640.17</v>
      </c>
      <c r="D9" s="251" t="s">
        <v>94</v>
      </c>
      <c r="E9" s="263">
        <f>F9</f>
        <v>7180265</v>
      </c>
      <c r="F9" s="262">
        <v>7180265</v>
      </c>
      <c r="G9" s="251" t="s">
        <v>94</v>
      </c>
    </row>
    <row r="10" ht="28.5" customHeight="1" spans="1:7">
      <c r="A10" s="270" t="s">
        <v>87</v>
      </c>
      <c r="B10" s="263">
        <f t="shared" ref="B10:B19" si="3">C10+D10</f>
        <v>4700233.27</v>
      </c>
      <c r="C10" s="262">
        <v>3818059.87</v>
      </c>
      <c r="D10" s="262">
        <v>882173.4</v>
      </c>
      <c r="E10" s="263">
        <f t="shared" ref="E10:E19" si="4">F10+G10</f>
        <v>5121446.94</v>
      </c>
      <c r="F10" s="262">
        <v>3934871.71</v>
      </c>
      <c r="G10" s="262">
        <v>1186575.23</v>
      </c>
    </row>
    <row r="11" ht="28.5" customHeight="1" spans="1:7">
      <c r="A11" s="270" t="s">
        <v>136</v>
      </c>
      <c r="B11" s="263">
        <f>D11</f>
        <v>0</v>
      </c>
      <c r="C11" s="251" t="s">
        <v>94</v>
      </c>
      <c r="D11" s="262">
        <v>0</v>
      </c>
      <c r="E11" s="263">
        <f>G11</f>
        <v>0</v>
      </c>
      <c r="F11" s="251" t="s">
        <v>94</v>
      </c>
      <c r="G11" s="262">
        <v>0</v>
      </c>
    </row>
    <row r="12" ht="28.5" customHeight="1" spans="1:7">
      <c r="A12" s="170" t="s">
        <v>137</v>
      </c>
      <c r="B12" s="263">
        <f>C12+D12</f>
        <v>0</v>
      </c>
      <c r="C12" s="262">
        <v>0</v>
      </c>
      <c r="D12" s="262">
        <v>0</v>
      </c>
      <c r="E12" s="263">
        <f>F12+G12</f>
        <v>0</v>
      </c>
      <c r="F12" s="262">
        <v>0</v>
      </c>
      <c r="G12" s="262">
        <v>0</v>
      </c>
    </row>
    <row r="13" ht="28.5" customHeight="1" spans="1:7">
      <c r="A13" s="270" t="s">
        <v>95</v>
      </c>
      <c r="B13" s="263">
        <f>C13</f>
        <v>0</v>
      </c>
      <c r="C13" s="262">
        <v>0</v>
      </c>
      <c r="D13" s="251" t="s">
        <v>94</v>
      </c>
      <c r="E13" s="263">
        <f>F13</f>
        <v>0</v>
      </c>
      <c r="F13" s="262">
        <v>0</v>
      </c>
      <c r="G13" s="251" t="s">
        <v>94</v>
      </c>
    </row>
    <row r="14" ht="28.5" customHeight="1" spans="1:7">
      <c r="A14" s="270" t="s">
        <v>138</v>
      </c>
      <c r="B14" s="263">
        <f>C14+D14</f>
        <v>248584790.87</v>
      </c>
      <c r="C14" s="263">
        <f>C6+C9+C10+C12</f>
        <v>155111496.24</v>
      </c>
      <c r="D14" s="263">
        <f>D6+D10+D11+D12</f>
        <v>93473294.63</v>
      </c>
      <c r="E14" s="263">
        <f>F14+G14</f>
        <v>252795649.16</v>
      </c>
      <c r="F14" s="263">
        <f>F6+F9+F10+F12</f>
        <v>154295805.52</v>
      </c>
      <c r="G14" s="263">
        <f>G6+G10+G11+G12</f>
        <v>98499843.64</v>
      </c>
    </row>
    <row r="15" ht="28.5" customHeight="1" spans="1:7">
      <c r="A15" s="270" t="s">
        <v>140</v>
      </c>
      <c r="B15" s="263">
        <f>C15+D15</f>
        <v>0</v>
      </c>
      <c r="C15" s="262">
        <v>0</v>
      </c>
      <c r="D15" s="262">
        <v>0</v>
      </c>
      <c r="E15" s="263">
        <f>F15+G15</f>
        <v>0</v>
      </c>
      <c r="F15" s="262">
        <v>0</v>
      </c>
      <c r="G15" s="262">
        <v>0</v>
      </c>
    </row>
    <row r="16" ht="28.5" customHeight="1" spans="1:7">
      <c r="A16" s="270" t="s">
        <v>142</v>
      </c>
      <c r="B16" s="263">
        <f>C16+D16</f>
        <v>0</v>
      </c>
      <c r="C16" s="262">
        <v>0</v>
      </c>
      <c r="D16" s="262">
        <v>0</v>
      </c>
      <c r="E16" s="263">
        <f>F16+G16</f>
        <v>0</v>
      </c>
      <c r="F16" s="262">
        <v>0</v>
      </c>
      <c r="G16" s="262">
        <v>0</v>
      </c>
    </row>
    <row r="17" ht="28.5" customHeight="1" spans="1:7">
      <c r="A17" s="270" t="s">
        <v>144</v>
      </c>
      <c r="B17" s="263">
        <f>C17+D17</f>
        <v>248584790.87</v>
      </c>
      <c r="C17" s="263">
        <f t="shared" ref="C17:G17" si="5">C14+C15+C16</f>
        <v>155111496.24</v>
      </c>
      <c r="D17" s="263">
        <f>D14+D15+D16</f>
        <v>93473294.63</v>
      </c>
      <c r="E17" s="263">
        <f>F17+G17</f>
        <v>252795649.16</v>
      </c>
      <c r="F17" s="263">
        <f>F14+F15+F16</f>
        <v>154295805.52</v>
      </c>
      <c r="G17" s="263">
        <f>G14+G15+G16</f>
        <v>98499843.64</v>
      </c>
    </row>
    <row r="18" ht="28.5" customHeight="1" spans="1:7">
      <c r="A18" s="270" t="s">
        <v>147</v>
      </c>
      <c r="B18" s="263">
        <f>C18+D18</f>
        <v>377895677.71</v>
      </c>
      <c r="C18" s="262">
        <v>319097993.31</v>
      </c>
      <c r="D18" s="262">
        <v>58797684.4</v>
      </c>
      <c r="E18" s="263">
        <f>F18+G18</f>
        <v>394983333.82</v>
      </c>
      <c r="F18" s="263">
        <f>C34</f>
        <v>310685498.68</v>
      </c>
      <c r="G18" s="263">
        <f>D34</f>
        <v>84297835.14</v>
      </c>
    </row>
    <row r="19" ht="28.5" customHeight="1" spans="1:7">
      <c r="A19" s="251" t="s">
        <v>111</v>
      </c>
      <c r="B19" s="263">
        <f>C19+D19</f>
        <v>626480468.58</v>
      </c>
      <c r="C19" s="263">
        <f t="shared" ref="C19:G19" si="6">C17+C18</f>
        <v>474209489.55</v>
      </c>
      <c r="D19" s="263">
        <f>D17+D18</f>
        <v>152270979.03</v>
      </c>
      <c r="E19" s="263">
        <f>F19+G19</f>
        <v>647778982.98</v>
      </c>
      <c r="F19" s="263">
        <f>F17+F18</f>
        <v>464981304.2</v>
      </c>
      <c r="G19" s="263">
        <f>G17+G18</f>
        <v>182797678.78</v>
      </c>
    </row>
    <row r="20" ht="28.5" customHeight="1" spans="1:7">
      <c r="A20" s="260" t="s">
        <v>51</v>
      </c>
      <c r="B20" s="260" t="s">
        <v>79</v>
      </c>
      <c r="C20" s="341"/>
      <c r="D20" s="341"/>
      <c r="E20" s="260" t="s">
        <v>80</v>
      </c>
      <c r="F20" s="341"/>
      <c r="G20" s="341"/>
    </row>
    <row r="21" ht="36" customHeight="1" spans="1:7">
      <c r="A21" s="341"/>
      <c r="B21" s="260" t="s">
        <v>151</v>
      </c>
      <c r="C21" s="342" t="s">
        <v>152</v>
      </c>
      <c r="D21" s="342" t="s">
        <v>153</v>
      </c>
      <c r="E21" s="260" t="s">
        <v>151</v>
      </c>
      <c r="F21" s="342" t="s">
        <v>152</v>
      </c>
      <c r="G21" s="342" t="s">
        <v>153</v>
      </c>
    </row>
    <row r="22" ht="28.5" customHeight="1" spans="1:7">
      <c r="A22" s="343" t="s">
        <v>157</v>
      </c>
      <c r="B22" s="263">
        <f t="shared" ref="B22:B25" si="7">C22+D22</f>
        <v>187874003.76</v>
      </c>
      <c r="C22" s="263">
        <f>C23+C24+C25+C26</f>
        <v>120046980.87</v>
      </c>
      <c r="D22" s="263">
        <f>D23+D24+D25</f>
        <v>67827022.89</v>
      </c>
      <c r="E22" s="263">
        <f t="shared" ref="E22:E25" si="8">F22+G22</f>
        <v>191339359.93</v>
      </c>
      <c r="F22" s="263">
        <f>F23+F24+F25+F26</f>
        <v>123140987.95</v>
      </c>
      <c r="G22" s="263">
        <f>G23+G24+G25</f>
        <v>68198371.98</v>
      </c>
    </row>
    <row r="23" ht="28.5" customHeight="1" spans="1:7">
      <c r="A23" s="344" t="s">
        <v>158</v>
      </c>
      <c r="B23" s="263">
        <f>C23+D23</f>
        <v>108336723.69</v>
      </c>
      <c r="C23" s="262">
        <v>101652027.59</v>
      </c>
      <c r="D23" s="262">
        <v>6684696.1</v>
      </c>
      <c r="E23" s="263">
        <f>F23+G23</f>
        <v>111323201.86</v>
      </c>
      <c r="F23" s="262">
        <v>104511694.72</v>
      </c>
      <c r="G23" s="262">
        <v>6811507.14</v>
      </c>
    </row>
    <row r="24" ht="28.5" customHeight="1" spans="1:7">
      <c r="A24" s="344" t="s">
        <v>159</v>
      </c>
      <c r="B24" s="263">
        <f>C24+D24</f>
        <v>76369625.12</v>
      </c>
      <c r="C24" s="262">
        <v>15227298.33</v>
      </c>
      <c r="D24" s="262">
        <v>61142326.79</v>
      </c>
      <c r="E24" s="263">
        <f>F24+G24</f>
        <v>76794371.41</v>
      </c>
      <c r="F24" s="262">
        <v>15407506.57</v>
      </c>
      <c r="G24" s="262">
        <v>61386864.84</v>
      </c>
    </row>
    <row r="25" ht="28.5" customHeight="1" spans="1:7">
      <c r="A25" s="345" t="s">
        <v>160</v>
      </c>
      <c r="B25" s="263">
        <f>C25+D25</f>
        <v>1510149.85</v>
      </c>
      <c r="C25" s="262">
        <v>1510149.85</v>
      </c>
      <c r="D25" s="262">
        <v>0</v>
      </c>
      <c r="E25" s="263">
        <f>F25+G25</f>
        <v>1538727.96</v>
      </c>
      <c r="F25" s="262">
        <v>1538727.96</v>
      </c>
      <c r="G25" s="262">
        <v>0</v>
      </c>
    </row>
    <row r="26" ht="28.5" customHeight="1" spans="1:7">
      <c r="A26" s="247" t="s">
        <v>161</v>
      </c>
      <c r="B26" s="263">
        <f>C26</f>
        <v>1657505.1</v>
      </c>
      <c r="C26" s="262">
        <v>1657505.1</v>
      </c>
      <c r="D26" s="251" t="s">
        <v>94</v>
      </c>
      <c r="E26" s="263">
        <f>F26</f>
        <v>1683058.7</v>
      </c>
      <c r="F26" s="262">
        <v>1683058.7</v>
      </c>
      <c r="G26" s="251" t="s">
        <v>94</v>
      </c>
    </row>
    <row r="27" ht="28.5" customHeight="1" spans="1:7">
      <c r="A27" s="343" t="s">
        <v>134</v>
      </c>
      <c r="B27" s="263">
        <f>D27</f>
        <v>146121</v>
      </c>
      <c r="C27" s="251" t="s">
        <v>94</v>
      </c>
      <c r="D27" s="262">
        <v>146121</v>
      </c>
      <c r="E27" s="263">
        <f>G27</f>
        <v>151434</v>
      </c>
      <c r="F27" s="251" t="s">
        <v>94</v>
      </c>
      <c r="G27" s="262">
        <v>151434</v>
      </c>
    </row>
    <row r="28" ht="28.5" customHeight="1" spans="1:7">
      <c r="A28" s="344" t="s">
        <v>135</v>
      </c>
      <c r="B28" s="263">
        <f t="shared" ref="B28:B35" si="9">C28+D28</f>
        <v>43477010</v>
      </c>
      <c r="C28" s="262">
        <v>43477010</v>
      </c>
      <c r="D28" s="262">
        <v>0</v>
      </c>
      <c r="E28" s="263">
        <f t="shared" ref="E28:E35" si="10">F28+G28</f>
        <v>19071136.8</v>
      </c>
      <c r="F28" s="262">
        <v>19071136.8</v>
      </c>
      <c r="G28" s="262">
        <v>0</v>
      </c>
    </row>
    <row r="29" ht="28.5" customHeight="1" spans="1:7">
      <c r="A29" s="344" t="s">
        <v>139</v>
      </c>
      <c r="B29" s="263">
        <f>C29+D29</f>
        <v>231497134.76</v>
      </c>
      <c r="C29" s="263">
        <f>C22+C28</f>
        <v>163523990.87</v>
      </c>
      <c r="D29" s="263">
        <f>D22+D27+D28</f>
        <v>67973143.89</v>
      </c>
      <c r="E29" s="263">
        <f>F29+G29</f>
        <v>210561930.73</v>
      </c>
      <c r="F29" s="263">
        <f>F22+F28</f>
        <v>142212124.75</v>
      </c>
      <c r="G29" s="263">
        <f>G22+G27+G28</f>
        <v>68349805.98</v>
      </c>
    </row>
    <row r="30" ht="28.5" customHeight="1" spans="1:7">
      <c r="A30" s="344" t="s">
        <v>141</v>
      </c>
      <c r="B30" s="263">
        <f>C30+D30</f>
        <v>0</v>
      </c>
      <c r="C30" s="262">
        <v>0</v>
      </c>
      <c r="D30" s="262">
        <v>0</v>
      </c>
      <c r="E30" s="263">
        <f>F30+G30</f>
        <v>0</v>
      </c>
      <c r="F30" s="262">
        <v>0</v>
      </c>
      <c r="G30" s="262">
        <v>0</v>
      </c>
    </row>
    <row r="31" ht="28.5" customHeight="1" spans="1:7">
      <c r="A31" s="344" t="s">
        <v>143</v>
      </c>
      <c r="B31" s="263">
        <f>C31+D31</f>
        <v>0</v>
      </c>
      <c r="C31" s="262">
        <v>0</v>
      </c>
      <c r="D31" s="262">
        <v>0</v>
      </c>
      <c r="E31" s="263">
        <f>F31+G31</f>
        <v>0</v>
      </c>
      <c r="F31" s="262">
        <v>0</v>
      </c>
      <c r="G31" s="262">
        <v>0</v>
      </c>
    </row>
    <row r="32" ht="28.5" customHeight="1" spans="1:7">
      <c r="A32" s="344" t="s">
        <v>145</v>
      </c>
      <c r="B32" s="263">
        <f>C32+D32</f>
        <v>231497134.76</v>
      </c>
      <c r="C32" s="263">
        <f t="shared" ref="C32:G32" si="11">C29+C30+C31</f>
        <v>163523990.87</v>
      </c>
      <c r="D32" s="263">
        <f>D29+D30+D31</f>
        <v>67973143.89</v>
      </c>
      <c r="E32" s="263">
        <f>F32+G32</f>
        <v>210561930.73</v>
      </c>
      <c r="F32" s="263">
        <f>F29+F30+F31</f>
        <v>142212124.75</v>
      </c>
      <c r="G32" s="263">
        <f>G29+G30+G31</f>
        <v>68349805.98</v>
      </c>
    </row>
    <row r="33" ht="28.5" customHeight="1" spans="1:7">
      <c r="A33" s="344" t="s">
        <v>146</v>
      </c>
      <c r="B33" s="263">
        <f>C33+D33</f>
        <v>17087656.11</v>
      </c>
      <c r="C33" s="263">
        <f t="shared" ref="C33:G33" si="12">C17-C32</f>
        <v>-8412494.63000003</v>
      </c>
      <c r="D33" s="263">
        <f>D17-D32</f>
        <v>25500150.74</v>
      </c>
      <c r="E33" s="263">
        <f>F33+G33</f>
        <v>42233718.43</v>
      </c>
      <c r="F33" s="263">
        <f>F17-F32</f>
        <v>12083680.77</v>
      </c>
      <c r="G33" s="263">
        <f>G17-G32</f>
        <v>30150037.66</v>
      </c>
    </row>
    <row r="34" ht="28.5" customHeight="1" spans="1:7">
      <c r="A34" s="344" t="s">
        <v>148</v>
      </c>
      <c r="B34" s="263">
        <f>C34+D34</f>
        <v>394983333.82</v>
      </c>
      <c r="C34" s="263">
        <f t="shared" ref="C34:G34" si="13">C18+C33</f>
        <v>310685498.68</v>
      </c>
      <c r="D34" s="263">
        <f>D18+D33</f>
        <v>84297835.14</v>
      </c>
      <c r="E34" s="263">
        <f>F34+G34</f>
        <v>437217052.25</v>
      </c>
      <c r="F34" s="263">
        <f>F18+F33</f>
        <v>322769179.45</v>
      </c>
      <c r="G34" s="263">
        <f>G18+G33</f>
        <v>114447872.8</v>
      </c>
    </row>
    <row r="35" ht="28.5" customHeight="1" spans="1:7">
      <c r="A35" s="261" t="s">
        <v>111</v>
      </c>
      <c r="B35" s="263">
        <f>C35+D35</f>
        <v>626480468.58</v>
      </c>
      <c r="C35" s="263">
        <f t="shared" ref="C35:G35" si="14">C32+C34</f>
        <v>474209489.55</v>
      </c>
      <c r="D35" s="263">
        <f>D32+D34</f>
        <v>152270979.03</v>
      </c>
      <c r="E35" s="263">
        <f>F35+G35</f>
        <v>647778982.98</v>
      </c>
      <c r="F35" s="263">
        <f>F32+F34</f>
        <v>464981304.2</v>
      </c>
      <c r="G35" s="263">
        <f>G32+G34</f>
        <v>182797678.78</v>
      </c>
    </row>
    <row r="36" ht="28.5" customHeight="1" spans="1:7">
      <c r="A36" s="346"/>
      <c r="B36" s="255"/>
      <c r="C36" s="255"/>
      <c r="D36" s="255"/>
      <c r="E36" s="255"/>
      <c r="F36" s="255"/>
      <c r="G36" s="256" t="s">
        <v>162</v>
      </c>
    </row>
  </sheetData>
  <mergeCells count="7">
    <mergeCell ref="A1:G1"/>
    <mergeCell ref="B4:D4"/>
    <mergeCell ref="E4:G4"/>
    <mergeCell ref="B20:D20"/>
    <mergeCell ref="E20:G20"/>
    <mergeCell ref="A4:A5"/>
    <mergeCell ref="A20:A21"/>
  </mergeCells>
  <printOptions horizontalCentered="1"/>
  <pageMargins left="0.393055555555556" right="0.393055555555556" top="0.393055555555556" bottom="0.393055555555556" header="0.511805555555556" footer="0.511805555555556"/>
  <pageSetup paperSize="9" scale="54" orientation="landscape" errors="blank"/>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20"/>
  <sheetViews>
    <sheetView showGridLines="0" workbookViewId="0">
      <pane topLeftCell="B5" activePane="bottomRight" state="frozen"/>
      <selection activeCell="A1" sqref="A1"/>
    </sheetView>
  </sheetViews>
  <sheetFormatPr defaultColWidth="8" defaultRowHeight="15" outlineLevelCol="5"/>
  <cols>
    <col min="1" max="1" width="41.0190476190476" style="1"/>
    <col min="2" max="3" width="27.247619047619" style="1"/>
    <col min="4" max="4" width="41.0190476190476" style="1"/>
    <col min="5" max="6" width="27.247619047619" style="1"/>
  </cols>
  <sheetData>
    <row r="1" ht="48" customHeight="1" spans="1:6">
      <c r="A1" s="228" t="s">
        <v>163</v>
      </c>
      <c r="B1" s="229"/>
      <c r="C1" s="229"/>
      <c r="D1" s="320"/>
      <c r="E1" s="229"/>
      <c r="F1" s="229"/>
    </row>
    <row r="2" ht="21" customHeight="1" spans="1:6">
      <c r="A2" s="311"/>
      <c r="B2" s="321"/>
      <c r="C2" s="311"/>
      <c r="D2" s="322"/>
      <c r="E2" s="311"/>
      <c r="F2" s="295" t="s">
        <v>33</v>
      </c>
    </row>
    <row r="3" ht="21" customHeight="1" spans="1:6">
      <c r="A3" s="230" t="s">
        <v>49</v>
      </c>
      <c r="B3" s="230"/>
      <c r="C3" s="230"/>
      <c r="D3" s="323"/>
      <c r="E3" s="230"/>
      <c r="F3" s="232" t="s">
        <v>50</v>
      </c>
    </row>
    <row r="4" ht="28.5" customHeight="1" spans="1:6">
      <c r="A4" s="233" t="s">
        <v>51</v>
      </c>
      <c r="B4" s="233" t="s">
        <v>79</v>
      </c>
      <c r="C4" s="233" t="s">
        <v>80</v>
      </c>
      <c r="D4" s="233" t="s">
        <v>51</v>
      </c>
      <c r="E4" s="233" t="s">
        <v>79</v>
      </c>
      <c r="F4" s="233" t="s">
        <v>80</v>
      </c>
    </row>
    <row r="5" ht="28.5" customHeight="1" spans="1:6">
      <c r="A5" s="324" t="s">
        <v>154</v>
      </c>
      <c r="B5" s="297">
        <v>0</v>
      </c>
      <c r="C5" s="297">
        <v>0</v>
      </c>
      <c r="D5" s="325" t="s">
        <v>157</v>
      </c>
      <c r="E5" s="326">
        <f>E6+E7</f>
        <v>0</v>
      </c>
      <c r="F5" s="326">
        <f>F6+F7</f>
        <v>0</v>
      </c>
    </row>
    <row r="6" ht="28.5" customHeight="1" spans="1:6">
      <c r="A6" s="324" t="s">
        <v>164</v>
      </c>
      <c r="B6" s="297">
        <v>0</v>
      </c>
      <c r="C6" s="297">
        <v>0</v>
      </c>
      <c r="D6" s="325" t="s">
        <v>165</v>
      </c>
      <c r="E6" s="297">
        <v>0</v>
      </c>
      <c r="F6" s="297">
        <v>0</v>
      </c>
    </row>
    <row r="7" ht="28.5" customHeight="1" spans="1:6">
      <c r="A7" s="324" t="s">
        <v>166</v>
      </c>
      <c r="B7" s="297">
        <v>0</v>
      </c>
      <c r="C7" s="297">
        <v>0</v>
      </c>
      <c r="D7" s="325" t="s">
        <v>167</v>
      </c>
      <c r="E7" s="297">
        <v>0</v>
      </c>
      <c r="F7" s="297">
        <v>0</v>
      </c>
    </row>
    <row r="8" ht="28.5" customHeight="1" spans="1:6">
      <c r="A8" s="324" t="s">
        <v>168</v>
      </c>
      <c r="B8" s="297">
        <v>0</v>
      </c>
      <c r="C8" s="297">
        <v>0</v>
      </c>
      <c r="D8" s="325" t="s">
        <v>169</v>
      </c>
      <c r="E8" s="297">
        <v>0</v>
      </c>
      <c r="F8" s="297">
        <v>0</v>
      </c>
    </row>
    <row r="9" ht="28.5" customHeight="1" spans="1:6">
      <c r="A9" s="324" t="s">
        <v>83</v>
      </c>
      <c r="B9" s="297">
        <v>0</v>
      </c>
      <c r="C9" s="297">
        <v>0</v>
      </c>
      <c r="D9" s="325" t="s">
        <v>135</v>
      </c>
      <c r="E9" s="297">
        <v>0</v>
      </c>
      <c r="F9" s="297">
        <v>0</v>
      </c>
    </row>
    <row r="10" ht="28.5" customHeight="1" spans="1:6">
      <c r="A10" s="324" t="s">
        <v>170</v>
      </c>
      <c r="B10" s="297">
        <v>0</v>
      </c>
      <c r="C10" s="297">
        <v>0</v>
      </c>
      <c r="D10" s="237" t="s">
        <v>94</v>
      </c>
      <c r="E10" s="237" t="s">
        <v>94</v>
      </c>
      <c r="F10" s="237" t="s">
        <v>94</v>
      </c>
    </row>
    <row r="11" ht="28.5" customHeight="1" spans="1:6">
      <c r="A11" s="324" t="s">
        <v>87</v>
      </c>
      <c r="B11" s="297">
        <v>0</v>
      </c>
      <c r="C11" s="297">
        <v>0</v>
      </c>
      <c r="D11" s="237" t="s">
        <v>94</v>
      </c>
      <c r="E11" s="237" t="s">
        <v>94</v>
      </c>
      <c r="F11" s="237" t="s">
        <v>94</v>
      </c>
    </row>
    <row r="12" ht="28.5" customHeight="1" spans="1:6">
      <c r="A12" s="324" t="s">
        <v>171</v>
      </c>
      <c r="B12" s="297">
        <v>0</v>
      </c>
      <c r="C12" s="297">
        <v>0</v>
      </c>
      <c r="D12" s="237" t="s">
        <v>94</v>
      </c>
      <c r="E12" s="237" t="s">
        <v>94</v>
      </c>
      <c r="F12" s="237" t="s">
        <v>94</v>
      </c>
    </row>
    <row r="13" ht="28.5" customHeight="1" spans="1:6">
      <c r="A13" s="324" t="s">
        <v>172</v>
      </c>
      <c r="B13" s="326">
        <f>B5+B9+B11+B12</f>
        <v>0</v>
      </c>
      <c r="C13" s="326">
        <f>C5+C9+C11+C12</f>
        <v>0</v>
      </c>
      <c r="D13" s="325" t="s">
        <v>139</v>
      </c>
      <c r="E13" s="326">
        <f>E5+E8+E9</f>
        <v>0</v>
      </c>
      <c r="F13" s="326">
        <f>F5+F8+F9</f>
        <v>0</v>
      </c>
    </row>
    <row r="14" ht="28.5" customHeight="1" spans="1:6">
      <c r="A14" s="324" t="s">
        <v>173</v>
      </c>
      <c r="B14" s="297">
        <v>0</v>
      </c>
      <c r="C14" s="297">
        <v>0</v>
      </c>
      <c r="D14" s="325" t="s">
        <v>141</v>
      </c>
      <c r="E14" s="297">
        <v>0</v>
      </c>
      <c r="F14" s="297">
        <v>0</v>
      </c>
    </row>
    <row r="15" ht="28.5" customHeight="1" spans="1:6">
      <c r="A15" s="327" t="s">
        <v>174</v>
      </c>
      <c r="B15" s="297">
        <v>0</v>
      </c>
      <c r="C15" s="297">
        <v>0</v>
      </c>
      <c r="D15" s="325" t="s">
        <v>143</v>
      </c>
      <c r="E15" s="297">
        <v>0</v>
      </c>
      <c r="F15" s="297">
        <v>0</v>
      </c>
    </row>
    <row r="16" ht="28.5" customHeight="1" spans="1:6">
      <c r="A16" s="328" t="s">
        <v>175</v>
      </c>
      <c r="B16" s="326">
        <f t="shared" ref="B16:F16" si="0">B13+B14+B15</f>
        <v>0</v>
      </c>
      <c r="C16" s="326">
        <f>C13+C14+C15</f>
        <v>0</v>
      </c>
      <c r="D16" s="325" t="s">
        <v>145</v>
      </c>
      <c r="E16" s="326">
        <f>E13+E14+E15</f>
        <v>0</v>
      </c>
      <c r="F16" s="326">
        <f>F13+F14+F15</f>
        <v>0</v>
      </c>
    </row>
    <row r="17" ht="28.5" customHeight="1" spans="1:6">
      <c r="A17" s="309" t="s">
        <v>94</v>
      </c>
      <c r="B17" s="237" t="s">
        <v>94</v>
      </c>
      <c r="C17" s="237" t="s">
        <v>94</v>
      </c>
      <c r="D17" s="325" t="s">
        <v>146</v>
      </c>
      <c r="E17" s="329">
        <f>B16-E16</f>
        <v>0</v>
      </c>
      <c r="F17" s="329">
        <f>C16-F16</f>
        <v>0</v>
      </c>
    </row>
    <row r="18" ht="28.5" customHeight="1" spans="1:6">
      <c r="A18" s="330" t="s">
        <v>176</v>
      </c>
      <c r="B18" s="297">
        <v>0</v>
      </c>
      <c r="C18" s="326">
        <f>E18</f>
        <v>0</v>
      </c>
      <c r="D18" s="325" t="s">
        <v>148</v>
      </c>
      <c r="E18" s="306">
        <f>B18+E17</f>
        <v>0</v>
      </c>
      <c r="F18" s="306">
        <f>C18+F17</f>
        <v>0</v>
      </c>
    </row>
    <row r="19" ht="28.5" customHeight="1" spans="1:6">
      <c r="A19" s="331" t="s">
        <v>111</v>
      </c>
      <c r="B19" s="329">
        <f t="shared" ref="B19:F19" si="1">B16+B18</f>
        <v>0</v>
      </c>
      <c r="C19" s="329">
        <f>C16+C18</f>
        <v>0</v>
      </c>
      <c r="D19" s="331" t="s">
        <v>111</v>
      </c>
      <c r="E19" s="329">
        <f>E16+E18</f>
        <v>0</v>
      </c>
      <c r="F19" s="329">
        <f>F16+F18</f>
        <v>0</v>
      </c>
    </row>
    <row r="20" ht="28.5" customHeight="1" spans="1:6">
      <c r="A20" s="254"/>
      <c r="B20" s="332"/>
      <c r="C20" s="332"/>
      <c r="D20" s="333"/>
      <c r="E20" s="332"/>
      <c r="F20" s="256" t="s">
        <v>177</v>
      </c>
    </row>
  </sheetData>
  <mergeCells count="1">
    <mergeCell ref="A1:F1"/>
  </mergeCells>
  <printOptions horizontalCentered="1"/>
  <pageMargins left="0.393055555555556" right="0.393055555555556" top="0.393055555555556" bottom="0.393055555555556" header="0.511805555555556" footer="0.511805555555556"/>
  <pageSetup paperSize="9" scale="80" orientation="landscape" errors="blank"/>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19"/>
  <sheetViews>
    <sheetView showGridLines="0" showZeros="0" workbookViewId="0">
      <pane topLeftCell="B5" activePane="bottomRight" state="frozen"/>
      <selection activeCell="A1" sqref="A1"/>
    </sheetView>
  </sheetViews>
  <sheetFormatPr defaultColWidth="8" defaultRowHeight="15" outlineLevelCol="5"/>
  <cols>
    <col min="1" max="1" width="34.847619047619" style="1"/>
    <col min="2" max="3" width="30.4" style="1"/>
    <col min="4" max="4" width="36.4285714285714" style="1"/>
    <col min="5" max="6" width="30.4" style="1"/>
  </cols>
  <sheetData>
    <row r="1" ht="48" customHeight="1" spans="1:6">
      <c r="A1" s="228" t="s">
        <v>178</v>
      </c>
      <c r="B1" s="229"/>
      <c r="C1" s="229"/>
      <c r="D1" s="229"/>
      <c r="E1" s="229"/>
      <c r="F1" s="229"/>
    </row>
    <row r="2" ht="21" customHeight="1" spans="1:6">
      <c r="A2" s="311"/>
      <c r="B2" s="311"/>
      <c r="C2" s="311"/>
      <c r="D2" s="311"/>
      <c r="E2" s="295" t="s">
        <v>35</v>
      </c>
      <c r="F2" s="296"/>
    </row>
    <row r="3" ht="21" customHeight="1" spans="1:6">
      <c r="A3" s="230" t="s">
        <v>49</v>
      </c>
      <c r="B3" s="230"/>
      <c r="C3" s="230"/>
      <c r="D3" s="230"/>
      <c r="E3" s="232"/>
      <c r="F3" s="232" t="s">
        <v>50</v>
      </c>
    </row>
    <row r="4" ht="39.75" customHeight="1" spans="1:6">
      <c r="A4" s="233" t="s">
        <v>51</v>
      </c>
      <c r="B4" s="233" t="s">
        <v>79</v>
      </c>
      <c r="C4" s="233" t="s">
        <v>80</v>
      </c>
      <c r="D4" s="233" t="s">
        <v>51</v>
      </c>
      <c r="E4" s="233" t="s">
        <v>79</v>
      </c>
      <c r="F4" s="233" t="s">
        <v>80</v>
      </c>
    </row>
    <row r="5" ht="28.5" customHeight="1" spans="1:6">
      <c r="A5" s="266" t="s">
        <v>179</v>
      </c>
      <c r="B5" s="297">
        <v>0</v>
      </c>
      <c r="C5" s="297">
        <v>0</v>
      </c>
      <c r="D5" s="300" t="s">
        <v>180</v>
      </c>
      <c r="E5" s="297">
        <v>0</v>
      </c>
      <c r="F5" s="297">
        <v>0</v>
      </c>
    </row>
    <row r="6" ht="30" customHeight="1" spans="1:6">
      <c r="A6" s="312" t="s">
        <v>181</v>
      </c>
      <c r="B6" s="297">
        <v>0</v>
      </c>
      <c r="C6" s="313">
        <v>0</v>
      </c>
      <c r="D6" s="312" t="s">
        <v>182</v>
      </c>
      <c r="E6" s="297">
        <v>0</v>
      </c>
      <c r="F6" s="297">
        <v>0</v>
      </c>
    </row>
    <row r="7" ht="28.5" customHeight="1" spans="1:6">
      <c r="A7" s="312" t="s">
        <v>183</v>
      </c>
      <c r="B7" s="297">
        <v>0</v>
      </c>
      <c r="C7" s="313">
        <v>0</v>
      </c>
      <c r="D7" s="56" t="s">
        <v>184</v>
      </c>
      <c r="E7" s="297">
        <v>0</v>
      </c>
      <c r="F7" s="297">
        <v>0</v>
      </c>
    </row>
    <row r="8" ht="30" customHeight="1" spans="1:6">
      <c r="A8" s="305" t="s">
        <v>83</v>
      </c>
      <c r="B8" s="297">
        <v>0</v>
      </c>
      <c r="C8" s="297">
        <v>0</v>
      </c>
      <c r="D8" s="314" t="s">
        <v>185</v>
      </c>
      <c r="E8" s="297">
        <v>0</v>
      </c>
      <c r="F8" s="297">
        <v>0</v>
      </c>
    </row>
    <row r="9" ht="28.5" customHeight="1" spans="1:6">
      <c r="A9" s="236" t="s">
        <v>87</v>
      </c>
      <c r="B9" s="297">
        <v>0</v>
      </c>
      <c r="C9" s="297">
        <v>0</v>
      </c>
      <c r="D9" s="315" t="s">
        <v>186</v>
      </c>
      <c r="E9" s="297">
        <v>0</v>
      </c>
      <c r="F9" s="297">
        <v>0</v>
      </c>
    </row>
    <row r="10" ht="30.75" customHeight="1" spans="1:6">
      <c r="A10" s="236" t="s">
        <v>171</v>
      </c>
      <c r="B10" s="297">
        <v>0</v>
      </c>
      <c r="C10" s="297">
        <v>0</v>
      </c>
      <c r="D10" s="316" t="s">
        <v>187</v>
      </c>
      <c r="E10" s="297">
        <v>0</v>
      </c>
      <c r="F10" s="297">
        <v>0</v>
      </c>
    </row>
    <row r="11" ht="28.5" customHeight="1" spans="1:6">
      <c r="A11" s="266" t="s">
        <v>95</v>
      </c>
      <c r="B11" s="273">
        <v>0</v>
      </c>
      <c r="C11" s="273">
        <v>0</v>
      </c>
      <c r="D11" s="267" t="s">
        <v>94</v>
      </c>
      <c r="E11" s="317" t="s">
        <v>94</v>
      </c>
      <c r="F11" s="317" t="s">
        <v>94</v>
      </c>
    </row>
    <row r="12" ht="28.5" customHeight="1" spans="1:6">
      <c r="A12" s="305" t="s">
        <v>172</v>
      </c>
      <c r="B12" s="306">
        <f>B5+B8+B9+B10</f>
        <v>0</v>
      </c>
      <c r="C12" s="306">
        <f>C5+C8+C9+C10</f>
        <v>0</v>
      </c>
      <c r="D12" s="315" t="s">
        <v>188</v>
      </c>
      <c r="E12" s="306">
        <f>E5+E7+E9+E10</f>
        <v>0</v>
      </c>
      <c r="F12" s="306">
        <f>F5+F7+F9+F10</f>
        <v>0</v>
      </c>
    </row>
    <row r="13" ht="28.5" customHeight="1" spans="1:6">
      <c r="A13" s="236" t="s">
        <v>173</v>
      </c>
      <c r="B13" s="297">
        <v>0</v>
      </c>
      <c r="C13" s="297">
        <v>0</v>
      </c>
      <c r="D13" s="298" t="s">
        <v>189</v>
      </c>
      <c r="E13" s="297">
        <v>0</v>
      </c>
      <c r="F13" s="297">
        <v>0</v>
      </c>
    </row>
    <row r="14" ht="28.5" customHeight="1" spans="1:6">
      <c r="A14" s="236" t="s">
        <v>174</v>
      </c>
      <c r="B14" s="273">
        <v>0</v>
      </c>
      <c r="C14" s="273">
        <v>0</v>
      </c>
      <c r="D14" s="298" t="s">
        <v>190</v>
      </c>
      <c r="E14" s="273">
        <v>0</v>
      </c>
      <c r="F14" s="273">
        <v>0</v>
      </c>
    </row>
    <row r="15" ht="28.5" customHeight="1" spans="1:6">
      <c r="A15" s="236" t="s">
        <v>175</v>
      </c>
      <c r="B15" s="306">
        <f t="shared" ref="B15:F15" si="0">B12+B13+B14</f>
        <v>0</v>
      </c>
      <c r="C15" s="306">
        <f>C12+C13+C14</f>
        <v>0</v>
      </c>
      <c r="D15" s="298" t="s">
        <v>191</v>
      </c>
      <c r="E15" s="307">
        <f>E12+E13+E14</f>
        <v>0</v>
      </c>
      <c r="F15" s="307">
        <f>F12+F13+F14</f>
        <v>0</v>
      </c>
    </row>
    <row r="16" ht="28.5" customHeight="1" spans="1:6">
      <c r="A16" s="237" t="s">
        <v>94</v>
      </c>
      <c r="B16" s="237" t="s">
        <v>94</v>
      </c>
      <c r="C16" s="267" t="s">
        <v>94</v>
      </c>
      <c r="D16" s="298" t="s">
        <v>192</v>
      </c>
      <c r="E16" s="307">
        <f>B15-E15</f>
        <v>0</v>
      </c>
      <c r="F16" s="307">
        <f>C15-F15</f>
        <v>0</v>
      </c>
    </row>
    <row r="17" ht="28.5" customHeight="1" spans="1:6">
      <c r="A17" s="236" t="s">
        <v>176</v>
      </c>
      <c r="B17" s="273">
        <v>0</v>
      </c>
      <c r="C17" s="307">
        <f>E17</f>
        <v>0</v>
      </c>
      <c r="D17" s="298" t="s">
        <v>193</v>
      </c>
      <c r="E17" s="307">
        <f>B17+E16</f>
        <v>0</v>
      </c>
      <c r="F17" s="307">
        <f>C17+F16</f>
        <v>0</v>
      </c>
    </row>
    <row r="18" ht="28.5" customHeight="1" spans="1:6">
      <c r="A18" s="237" t="s">
        <v>111</v>
      </c>
      <c r="B18" s="306">
        <f t="shared" ref="B18:F18" si="1">B15+B17</f>
        <v>0</v>
      </c>
      <c r="C18" s="306">
        <f>C15+C17</f>
        <v>0</v>
      </c>
      <c r="D18" s="318" t="s">
        <v>111</v>
      </c>
      <c r="E18" s="306">
        <f>E15+E17</f>
        <v>0</v>
      </c>
      <c r="F18" s="306">
        <f>F15+F17</f>
        <v>0</v>
      </c>
    </row>
    <row r="19" ht="28.5" customHeight="1" spans="1:6">
      <c r="A19" s="319"/>
      <c r="B19" s="310"/>
      <c r="C19" s="310"/>
      <c r="D19" s="319"/>
      <c r="E19" s="310"/>
      <c r="F19" s="296" t="s">
        <v>194</v>
      </c>
    </row>
  </sheetData>
  <mergeCells count="2">
    <mergeCell ref="A1:F1"/>
    <mergeCell ref="E2:F2"/>
  </mergeCells>
  <printOptions horizontalCentered="1"/>
  <pageMargins left="0.786805555555556" right="0.786805555555556" top="1.18055555555556" bottom="1.18055555555556" header="0.511805555555556" footer="0.511805555555556"/>
  <pageSetup paperSize="9" scale="85" orientation="landscape" errors="blank"/>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31</vt:i4>
      </vt:variant>
    </vt:vector>
  </HeadingPairs>
  <TitlesOfParts>
    <vt:vector size="31" baseType="lpstr">
      <vt:lpstr>社保基金预算封面</vt:lpstr>
      <vt:lpstr>预算目录</vt:lpstr>
      <vt:lpstr>预算总表</vt:lpstr>
      <vt:lpstr>企业职工基本养老收支预算表</vt:lpstr>
      <vt:lpstr>城乡居民基本养老收支预算表</vt:lpstr>
      <vt:lpstr>机关事业单位基本养老收支预算表</vt:lpstr>
      <vt:lpstr>职工基本医疗收支预算表</vt:lpstr>
      <vt:lpstr>城乡居民基本医疗收支预算表</vt:lpstr>
      <vt:lpstr>工伤保险基金收支预算表</vt:lpstr>
      <vt:lpstr>失业保险基金收支预算表</vt:lpstr>
      <vt:lpstr>财政对社会保险基金补助情况表</vt:lpstr>
      <vt:lpstr>地方财政对企业职工基本养老保险基金补助情况构成表</vt:lpstr>
      <vt:lpstr>基本养老基础资料表</vt:lpstr>
      <vt:lpstr>基本医疗基础资料表</vt:lpstr>
      <vt:lpstr>失业工伤基础资料表</vt:lpstr>
      <vt:lpstr>基本养老征缴收入</vt:lpstr>
      <vt:lpstr>退休人员基本养老待遇支出</vt:lpstr>
      <vt:lpstr>企业职工养老执行</vt:lpstr>
      <vt:lpstr>企业职工养老预算</vt:lpstr>
      <vt:lpstr>居民养老执行</vt:lpstr>
      <vt:lpstr>居民养老预算</vt:lpstr>
      <vt:lpstr>机关养老执行</vt:lpstr>
      <vt:lpstr>机关养老预算</vt:lpstr>
      <vt:lpstr>职工基本医保执行</vt:lpstr>
      <vt:lpstr>职工基本医保预算</vt:lpstr>
      <vt:lpstr>城乡基本居民医保执行</vt:lpstr>
      <vt:lpstr>城乡基本居民医保预算</vt:lpstr>
      <vt:lpstr>工伤执行</vt:lpstr>
      <vt:lpstr>工伤预算</vt:lpstr>
      <vt:lpstr>失业执行</vt:lpstr>
      <vt:lpstr>失业预算</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dcterms:created xsi:type="dcterms:W3CDTF">2022-07-15T15:12:19Z</dcterms:created>
  <dcterms:modified xsi:type="dcterms:W3CDTF">2022-07-15T15:12:47Z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2052-9.1.0.4249</vt:lpwstr>
  </property>
</Properties>
</file>